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Alpha_0">Hoja1!$B$12</definedName>
    <definedName name="Alpha_1">Hoja1!$C$12</definedName>
    <definedName name="Delta_0">Hoja1!$B$13</definedName>
    <definedName name="Delta_1">Hoja1!$C$13</definedName>
    <definedName name="kbar_0">Hoja1!$B$21</definedName>
    <definedName name="kbar_1">Hoja1!$C$21</definedName>
    <definedName name="Lambda1_0">Hoja1!$B$24</definedName>
    <definedName name="Lambda1_1">Hoja1!$C$24</definedName>
    <definedName name="Lambda2_0">Hoja1!$B$25</definedName>
    <definedName name="Lambda2_1">Hoja1!$C$25</definedName>
    <definedName name="Phi_0">Hoja1!$B$14</definedName>
    <definedName name="Phi_1">Hoja1!$C$14</definedName>
    <definedName name="qbar_0">Hoja1!$B$20</definedName>
    <definedName name="qbar_1">Hoja1!$C$20</definedName>
    <definedName name="R_0">Hoja1!$B$17</definedName>
    <definedName name="R_1">Hoja1!$C$17</definedName>
  </definedNames>
  <calcPr calcId="125725"/>
  <fileRecoveryPr autoRecover="0"/>
</workbook>
</file>

<file path=xl/calcChain.xml><?xml version="1.0" encoding="utf-8"?>
<calcChain xmlns="http://schemas.openxmlformats.org/spreadsheetml/2006/main">
  <c r="K3" i="1"/>
  <c r="L3"/>
  <c r="M3" l="1"/>
  <c r="N3"/>
  <c r="J3"/>
  <c r="I3"/>
  <c r="C25"/>
  <c r="B29" s="1"/>
  <c r="B25"/>
  <c r="C24"/>
  <c r="B24"/>
  <c r="C21"/>
  <c r="L4" s="1"/>
  <c r="J4" s="1"/>
  <c r="B21"/>
  <c r="K4" l="1"/>
  <c r="B28"/>
  <c r="E8" i="2"/>
  <c r="F8"/>
  <c r="D20" i="1"/>
  <c r="D19"/>
  <c r="H6"/>
  <c r="H7"/>
  <c r="H8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I4" l="1"/>
  <c r="M4"/>
  <c r="N4"/>
  <c r="L5" s="1"/>
  <c r="J5" s="1"/>
  <c r="K5"/>
  <c r="I5" s="1"/>
  <c r="M5" l="1"/>
  <c r="K6" s="1"/>
  <c r="I6" s="1"/>
  <c r="N5"/>
  <c r="L6" s="1"/>
  <c r="J6" s="1"/>
  <c r="M6" l="1"/>
  <c r="K7" s="1"/>
  <c r="I7" s="1"/>
  <c r="N6"/>
  <c r="L7" s="1"/>
  <c r="J7" s="1"/>
  <c r="M7" l="1"/>
  <c r="K8" s="1"/>
  <c r="I8" s="1"/>
  <c r="N7"/>
  <c r="L8" s="1"/>
  <c r="J8" s="1"/>
  <c r="M8" l="1"/>
  <c r="K9" s="1"/>
  <c r="I9" s="1"/>
  <c r="N8"/>
  <c r="L9" s="1"/>
  <c r="J9" s="1"/>
  <c r="M9" l="1"/>
  <c r="K10" s="1"/>
  <c r="I10" s="1"/>
  <c r="N9"/>
  <c r="L10" s="1"/>
  <c r="J10" s="1"/>
  <c r="M10" l="1"/>
  <c r="K11" s="1"/>
  <c r="I11" s="1"/>
  <c r="N10"/>
  <c r="L11" s="1"/>
  <c r="J11" s="1"/>
  <c r="M11" l="1"/>
  <c r="K12" s="1"/>
  <c r="I12" s="1"/>
  <c r="N11"/>
  <c r="L12" s="1"/>
  <c r="J12" s="1"/>
  <c r="M12" l="1"/>
  <c r="K13" s="1"/>
  <c r="I13" s="1"/>
  <c r="N12"/>
  <c r="L13" s="1"/>
  <c r="J13" s="1"/>
  <c r="M13" l="1"/>
  <c r="K14" s="1"/>
  <c r="I14" s="1"/>
  <c r="N13"/>
  <c r="L14" s="1"/>
  <c r="J14" s="1"/>
  <c r="M14" l="1"/>
  <c r="K15" s="1"/>
  <c r="I15" s="1"/>
  <c r="N14"/>
  <c r="L15" s="1"/>
  <c r="J15" s="1"/>
  <c r="M15" l="1"/>
  <c r="K16" s="1"/>
  <c r="I16" s="1"/>
  <c r="N15"/>
  <c r="L16" s="1"/>
  <c r="J16" s="1"/>
  <c r="M16" l="1"/>
  <c r="K17" s="1"/>
  <c r="I17" s="1"/>
  <c r="N16"/>
  <c r="L17" s="1"/>
  <c r="J17" s="1"/>
  <c r="M17" l="1"/>
  <c r="K18" s="1"/>
  <c r="I18" s="1"/>
  <c r="N17"/>
  <c r="L18" s="1"/>
  <c r="J18" s="1"/>
  <c r="M18" l="1"/>
  <c r="K19" s="1"/>
  <c r="I19" s="1"/>
  <c r="N18"/>
  <c r="L19" s="1"/>
  <c r="J19" s="1"/>
  <c r="M19" l="1"/>
  <c r="K20" s="1"/>
  <c r="I20" s="1"/>
  <c r="N19"/>
  <c r="L20" s="1"/>
  <c r="J20" s="1"/>
  <c r="M20" l="1"/>
  <c r="K21" s="1"/>
  <c r="I21" s="1"/>
  <c r="N20"/>
  <c r="L21" s="1"/>
  <c r="J21" s="1"/>
  <c r="M21" l="1"/>
  <c r="K22" s="1"/>
  <c r="I22" s="1"/>
  <c r="N21"/>
  <c r="L22" s="1"/>
  <c r="J22" s="1"/>
  <c r="M22" l="1"/>
  <c r="K23" s="1"/>
  <c r="I23" s="1"/>
  <c r="N22"/>
  <c r="L23" s="1"/>
  <c r="J23" s="1"/>
  <c r="M23" l="1"/>
  <c r="K24" s="1"/>
  <c r="I24" s="1"/>
  <c r="N23"/>
  <c r="L24" s="1"/>
  <c r="J24" s="1"/>
  <c r="M24" l="1"/>
  <c r="K25" s="1"/>
  <c r="I25" s="1"/>
  <c r="N24"/>
  <c r="L25" s="1"/>
  <c r="J25" s="1"/>
  <c r="M25" l="1"/>
  <c r="K26" s="1"/>
  <c r="I26" s="1"/>
  <c r="N25"/>
  <c r="L26" s="1"/>
  <c r="J26" s="1"/>
  <c r="M26" l="1"/>
  <c r="K27" s="1"/>
  <c r="I27" s="1"/>
  <c r="N26"/>
  <c r="L27" s="1"/>
  <c r="J27" s="1"/>
  <c r="M27" l="1"/>
  <c r="K28" s="1"/>
  <c r="I28" s="1"/>
  <c r="N27"/>
  <c r="L28" s="1"/>
  <c r="J28" s="1"/>
  <c r="M28" l="1"/>
  <c r="K29" s="1"/>
  <c r="I29" s="1"/>
  <c r="N28"/>
  <c r="L29" s="1"/>
  <c r="J29" s="1"/>
  <c r="M29" l="1"/>
  <c r="K30" s="1"/>
  <c r="I30" s="1"/>
  <c r="N29"/>
  <c r="L30" s="1"/>
  <c r="J30" s="1"/>
  <c r="M30" l="1"/>
  <c r="K31" s="1"/>
  <c r="I31" s="1"/>
  <c r="N30"/>
  <c r="L31" s="1"/>
  <c r="J31" s="1"/>
  <c r="M31" l="1"/>
  <c r="K32" s="1"/>
  <c r="I32" s="1"/>
  <c r="N31"/>
  <c r="L32" s="1"/>
  <c r="J32" s="1"/>
  <c r="M32" l="1"/>
  <c r="K33" s="1"/>
  <c r="I33" s="1"/>
  <c r="N32"/>
  <c r="L33" s="1"/>
  <c r="J33" s="1"/>
  <c r="M33" l="1"/>
  <c r="N33"/>
</calcChain>
</file>

<file path=xl/sharedStrings.xml><?xml version="1.0" encoding="utf-8"?>
<sst xmlns="http://schemas.openxmlformats.org/spreadsheetml/2006/main" count="43" uniqueCount="37">
  <si>
    <t xml:space="preserve"> </t>
  </si>
  <si>
    <t>Variables endógenas</t>
  </si>
  <si>
    <t>Parámetros</t>
  </si>
  <si>
    <t>Variables exógenas</t>
  </si>
  <si>
    <t>Tiempo</t>
  </si>
  <si>
    <t>EE Inicial</t>
  </si>
  <si>
    <t>EE Final</t>
  </si>
  <si>
    <t>Valores propios</t>
  </si>
  <si>
    <t>q: Q de Tobin marginal</t>
  </si>
  <si>
    <t>Tipo de interés</t>
  </si>
  <si>
    <t>Alpha</t>
  </si>
  <si>
    <t>q_ee0</t>
  </si>
  <si>
    <t>K_ee0</t>
  </si>
  <si>
    <t>Inicial</t>
  </si>
  <si>
    <t>Final</t>
  </si>
  <si>
    <t>q</t>
  </si>
  <si>
    <t>Δk̂</t>
  </si>
  <si>
    <t>q̂</t>
  </si>
  <si>
    <t>Δq̂</t>
  </si>
  <si>
    <t>Deviaciones respecto al estado estacionario</t>
  </si>
  <si>
    <t>Variaciones respecto al tiempo</t>
  </si>
  <si>
    <t>Estado Estacionario</t>
  </si>
  <si>
    <t>k̂</t>
  </si>
  <si>
    <t>K</t>
  </si>
  <si>
    <t>K: Stock de capital</t>
  </si>
  <si>
    <t>Delta</t>
  </si>
  <si>
    <t>Phi</t>
  </si>
  <si>
    <t>EJERCICIO 7: El modelo de la Q de Tobin</t>
  </si>
  <si>
    <t>Condición Estabilidad</t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</si>
  <si>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</si>
  <si>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</si>
  <si>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t>Δq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Variación de q̂ respecto al tiempo</t>
    </r>
  </si>
  <si>
    <r>
      <t>Δk̂: Variación de 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 xml:space="preserve"> respecto al tiempo</t>
    </r>
  </si>
  <si>
    <r>
      <t>q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Desviación de q respecto a su estado estacionario</t>
    </r>
  </si>
  <si>
    <r>
      <t>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Desviación de k respecto a su estado estacionario</t>
    </r>
  </si>
  <si>
    <r>
      <rPr>
        <sz val="11"/>
        <rFont val="Calibri"/>
        <family val="2"/>
      </rP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</si>
  <si>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Calibri"/>
        <family val="2"/>
      </rPr>
      <t>2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</si>
</sst>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"/>
  </numFmts>
  <fonts count="9">
    <font>
      <sz val="10"/>
      <name val="Arial"/>
      <family val="2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vertAlign val="subscript"/>
      <sz val="11"/>
      <name val="Calibri"/>
      <family val="2"/>
    </font>
    <font>
      <b/>
      <i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4" borderId="5" xfId="0" applyFont="1" applyFill="1" applyBorder="1" applyProtection="1">
      <protection locked="0"/>
    </xf>
    <xf numFmtId="0" fontId="2" fillId="4" borderId="7" xfId="0" applyFont="1" applyFill="1" applyBorder="1" applyProtection="1">
      <protection locked="0"/>
    </xf>
    <xf numFmtId="0" fontId="3" fillId="5" borderId="8" xfId="0" applyFont="1" applyFill="1" applyBorder="1"/>
    <xf numFmtId="2" fontId="3" fillId="5" borderId="3" xfId="0" applyNumberFormat="1" applyFont="1" applyFill="1" applyBorder="1" applyProtection="1">
      <protection locked="0"/>
    </xf>
    <xf numFmtId="0" fontId="3" fillId="5" borderId="9" xfId="0" applyFont="1" applyFill="1" applyBorder="1"/>
    <xf numFmtId="2" fontId="3" fillId="5" borderId="4" xfId="0" applyNumberFormat="1" applyFont="1" applyFill="1" applyBorder="1" applyProtection="1">
      <protection locked="0"/>
    </xf>
    <xf numFmtId="0" fontId="5" fillId="2" borderId="1" xfId="0" applyFont="1" applyFill="1" applyBorder="1"/>
    <xf numFmtId="0" fontId="3" fillId="2" borderId="2" xfId="0" applyFont="1" applyFill="1" applyBorder="1"/>
    <xf numFmtId="0" fontId="3" fillId="0" borderId="0" xfId="0" applyFont="1"/>
    <xf numFmtId="0" fontId="5" fillId="0" borderId="0" xfId="0" applyFont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4" borderId="5" xfId="0" applyFont="1" applyFill="1" applyBorder="1"/>
    <xf numFmtId="0" fontId="2" fillId="4" borderId="6" xfId="0" applyFont="1" applyFill="1" applyBorder="1"/>
    <xf numFmtId="0" fontId="1" fillId="4" borderId="6" xfId="0" applyFont="1" applyFill="1" applyBorder="1"/>
    <xf numFmtId="0" fontId="2" fillId="4" borderId="7" xfId="0" applyFont="1" applyFill="1" applyBorder="1"/>
    <xf numFmtId="0" fontId="5" fillId="5" borderId="8" xfId="0" applyFont="1" applyFill="1" applyBorder="1" applyAlignment="1">
      <alignment horizontal="center"/>
    </xf>
    <xf numFmtId="165" fontId="3" fillId="5" borderId="0" xfId="0" applyNumberFormat="1" applyFont="1" applyFill="1" applyBorder="1" applyAlignment="1">
      <alignment horizontal="center"/>
    </xf>
    <xf numFmtId="165" fontId="3" fillId="5" borderId="3" xfId="0" applyNumberFormat="1" applyFont="1" applyFill="1" applyBorder="1" applyAlignment="1">
      <alignment horizontal="center"/>
    </xf>
    <xf numFmtId="0" fontId="3" fillId="5" borderId="0" xfId="0" applyFont="1" applyFill="1" applyBorder="1"/>
    <xf numFmtId="0" fontId="3" fillId="5" borderId="3" xfId="0" applyFont="1" applyFill="1" applyBorder="1"/>
    <xf numFmtId="0" fontId="3" fillId="5" borderId="8" xfId="0" applyFont="1" applyFill="1" applyBorder="1" applyAlignment="1">
      <alignment horizontal="center"/>
    </xf>
    <xf numFmtId="165" fontId="5" fillId="5" borderId="0" xfId="0" applyNumberFormat="1" applyFont="1" applyFill="1" applyBorder="1" applyAlignment="1">
      <alignment horizontal="center"/>
    </xf>
    <xf numFmtId="165" fontId="5" fillId="5" borderId="11" xfId="0" applyNumberFormat="1" applyFont="1" applyFill="1" applyBorder="1" applyAlignment="1">
      <alignment horizontal="center"/>
    </xf>
    <xf numFmtId="0" fontId="3" fillId="5" borderId="10" xfId="0" applyFont="1" applyFill="1" applyBorder="1"/>
    <xf numFmtId="0" fontId="3" fillId="5" borderId="4" xfId="0" applyFont="1" applyFill="1" applyBorder="1"/>
    <xf numFmtId="0" fontId="3" fillId="0" borderId="0" xfId="0" applyFont="1" applyBorder="1"/>
    <xf numFmtId="165" fontId="5" fillId="0" borderId="0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 applyBorder="1"/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0" xfId="0" applyFont="1" applyFill="1" applyBorder="1"/>
    <xf numFmtId="0" fontId="3" fillId="6" borderId="3" xfId="0" applyFont="1" applyFill="1" applyBorder="1"/>
    <xf numFmtId="0" fontId="3" fillId="6" borderId="9" xfId="0" applyFont="1" applyFill="1" applyBorder="1"/>
    <xf numFmtId="0" fontId="3" fillId="6" borderId="10" xfId="0" applyFont="1" applyFill="1" applyBorder="1"/>
    <xf numFmtId="0" fontId="3" fillId="6" borderId="4" xfId="0" applyFont="1" applyFill="1" applyBorder="1"/>
    <xf numFmtId="2" fontId="3" fillId="3" borderId="3" xfId="0" applyNumberFormat="1" applyFont="1" applyFill="1" applyBorder="1" applyAlignment="1">
      <alignment horizontal="right"/>
    </xf>
    <xf numFmtId="0" fontId="1" fillId="4" borderId="7" xfId="0" applyFont="1" applyFill="1" applyBorder="1"/>
    <xf numFmtId="2" fontId="3" fillId="5" borderId="0" xfId="0" applyNumberFormat="1" applyFont="1" applyFill="1" applyBorder="1" applyAlignment="1">
      <alignment horizontal="right"/>
    </xf>
    <xf numFmtId="2" fontId="3" fillId="5" borderId="3" xfId="0" applyNumberFormat="1" applyFont="1" applyFill="1" applyBorder="1"/>
    <xf numFmtId="2" fontId="3" fillId="3" borderId="4" xfId="0" applyNumberFormat="1" applyFont="1" applyFill="1" applyBorder="1" applyAlignment="1">
      <alignment horizontal="right"/>
    </xf>
    <xf numFmtId="2" fontId="3" fillId="5" borderId="10" xfId="0" applyNumberFormat="1" applyFont="1" applyFill="1" applyBorder="1" applyAlignment="1">
      <alignment horizontal="right"/>
    </xf>
    <xf numFmtId="2" fontId="3" fillId="5" borderId="4" xfId="0" applyNumberFormat="1" applyFont="1" applyFill="1" applyBorder="1" applyAlignment="1">
      <alignment horizontal="right"/>
    </xf>
    <xf numFmtId="166" fontId="3" fillId="5" borderId="0" xfId="0" applyNumberFormat="1" applyFont="1" applyFill="1" applyBorder="1"/>
    <xf numFmtId="166" fontId="3" fillId="5" borderId="3" xfId="0" applyNumberFormat="1" applyFont="1" applyFill="1" applyBorder="1"/>
    <xf numFmtId="0" fontId="6" fillId="5" borderId="9" xfId="0" applyFont="1" applyFill="1" applyBorder="1"/>
    <xf numFmtId="166" fontId="3" fillId="5" borderId="10" xfId="0" applyNumberFormat="1" applyFont="1" applyFill="1" applyBorder="1"/>
    <xf numFmtId="166" fontId="3" fillId="5" borderId="4" xfId="0" applyNumberFormat="1" applyFont="1" applyFill="1" applyBorder="1"/>
    <xf numFmtId="0" fontId="8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65" fontId="3" fillId="5" borderId="10" xfId="0" applyNumberFormat="1" applyFont="1" applyFill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Ratio q (logaritmo)</a:t>
            </a:r>
          </a:p>
        </c:rich>
      </c:tx>
      <c:layout>
        <c:manualLayout>
          <c:xMode val="edge"/>
          <c:yMode val="edge"/>
          <c:x val="0.32631587718201899"/>
          <c:y val="3.37572576155253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84210526315788"/>
          <c:y val="0.22761235499569113"/>
          <c:w val="0.82631578947368423"/>
          <c:h val="0.52238901146552064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Hoja1!$I$3:$I$33</c:f>
              <c:numCache>
                <c:formatCode>0.00000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B4-433F-B30C-B029B6E269AA}"/>
            </c:ext>
          </c:extLst>
        </c:ser>
        <c:dLbls/>
        <c:marker val="1"/>
        <c:axId val="85276160"/>
        <c:axId val="85278080"/>
      </c:lineChart>
      <c:catAx>
        <c:axId val="8527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157896929550487"/>
              <c:y val="0.8661974071422892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278080"/>
        <c:crosses val="autoZero"/>
        <c:auto val="1"/>
        <c:lblAlgn val="ctr"/>
        <c:lblOffset val="100"/>
        <c:tickLblSkip val="4"/>
        <c:tickMarkSkip val="1"/>
      </c:catAx>
      <c:valAx>
        <c:axId val="852780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2761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Stock de capital (logaritmo)</a:t>
            </a:r>
          </a:p>
        </c:rich>
      </c:tx>
      <c:layout>
        <c:manualLayout>
          <c:xMode val="edge"/>
          <c:yMode val="edge"/>
          <c:x val="0.27296587926509192"/>
          <c:y val="3.60649655635150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4832894605312"/>
          <c:y val="0.23628789345947668"/>
          <c:w val="0.8267737726936023"/>
          <c:h val="0.5063312002703069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Hoja1!$J$3:$J$33</c:f>
              <c:numCache>
                <c:formatCode>0.00000</c:formatCode>
                <c:ptCount val="31"/>
                <c:pt idx="0">
                  <c:v>6.8711235952172958</c:v>
                </c:pt>
                <c:pt idx="1">
                  <c:v>6.8711235952172958</c:v>
                </c:pt>
                <c:pt idx="2">
                  <c:v>6.8711235952172958</c:v>
                </c:pt>
                <c:pt idx="3">
                  <c:v>6.8711235952172958</c:v>
                </c:pt>
                <c:pt idx="4">
                  <c:v>6.8711235952172958</c:v>
                </c:pt>
                <c:pt idx="5">
                  <c:v>6.8711235952172958</c:v>
                </c:pt>
                <c:pt idx="6">
                  <c:v>6.8711235952172958</c:v>
                </c:pt>
                <c:pt idx="7">
                  <c:v>6.8711235952172958</c:v>
                </c:pt>
                <c:pt idx="8">
                  <c:v>6.8711235952172958</c:v>
                </c:pt>
                <c:pt idx="9">
                  <c:v>6.8711235952172958</c:v>
                </c:pt>
                <c:pt idx="10">
                  <c:v>6.8711235952172958</c:v>
                </c:pt>
                <c:pt idx="11">
                  <c:v>6.8711235952172958</c:v>
                </c:pt>
                <c:pt idx="12">
                  <c:v>6.8711235952172958</c:v>
                </c:pt>
                <c:pt idx="13">
                  <c:v>6.8711235952172958</c:v>
                </c:pt>
                <c:pt idx="14">
                  <c:v>6.8711235952172958</c:v>
                </c:pt>
                <c:pt idx="15">
                  <c:v>6.8711235952172958</c:v>
                </c:pt>
                <c:pt idx="16">
                  <c:v>6.8711235952172958</c:v>
                </c:pt>
                <c:pt idx="17">
                  <c:v>6.8711235952172958</c:v>
                </c:pt>
                <c:pt idx="18">
                  <c:v>6.8711235952172958</c:v>
                </c:pt>
                <c:pt idx="19">
                  <c:v>6.8711235952172958</c:v>
                </c:pt>
                <c:pt idx="20">
                  <c:v>6.8711235952172958</c:v>
                </c:pt>
                <c:pt idx="21">
                  <c:v>6.8711235952172958</c:v>
                </c:pt>
                <c:pt idx="22">
                  <c:v>6.8711235952172958</c:v>
                </c:pt>
                <c:pt idx="23">
                  <c:v>6.8711235952172958</c:v>
                </c:pt>
                <c:pt idx="24">
                  <c:v>6.8711235952172958</c:v>
                </c:pt>
                <c:pt idx="25">
                  <c:v>6.8711235952172958</c:v>
                </c:pt>
                <c:pt idx="26">
                  <c:v>6.8711235952172958</c:v>
                </c:pt>
                <c:pt idx="27">
                  <c:v>6.8711235952172958</c:v>
                </c:pt>
                <c:pt idx="28">
                  <c:v>6.8711235952172958</c:v>
                </c:pt>
                <c:pt idx="29">
                  <c:v>6.8711235952172958</c:v>
                </c:pt>
                <c:pt idx="30">
                  <c:v>6.8711235952172958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81-4B5A-AFDC-63E5EDC76266}"/>
            </c:ext>
          </c:extLst>
        </c:ser>
        <c:dLbls/>
        <c:marker val="1"/>
        <c:axId val="85323136"/>
        <c:axId val="85202432"/>
      </c:lineChart>
      <c:catAx>
        <c:axId val="8532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9081503700926288"/>
              <c:y val="0.87541017899078399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202432"/>
        <c:crosses val="autoZero"/>
        <c:auto val="1"/>
        <c:lblAlgn val="ctr"/>
        <c:lblOffset val="100"/>
        <c:tickLblSkip val="4"/>
        <c:tickMarkSkip val="1"/>
      </c:catAx>
      <c:valAx>
        <c:axId val="8520243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3231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Ratio q (logaritmo)</a:t>
            </a:r>
          </a:p>
        </c:rich>
      </c:tx>
      <c:layout>
        <c:manualLayout>
          <c:xMode val="edge"/>
          <c:yMode val="edge"/>
          <c:x val="0.32631587718201899"/>
          <c:y val="3.37572576155253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84210526315788"/>
          <c:y val="0.22761235499569119"/>
          <c:w val="0.82631578947368423"/>
          <c:h val="0.52238901146552064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Hoja1!$K$3:$K$33</c:f>
              <c:numCache>
                <c:formatCode>0.00000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44-4B9A-B681-D950B1E6F87C}"/>
            </c:ext>
          </c:extLst>
        </c:ser>
        <c:dLbls/>
        <c:marker val="1"/>
        <c:axId val="85251584"/>
        <c:axId val="85253504"/>
      </c:lineChart>
      <c:catAx>
        <c:axId val="8525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157896929550487"/>
              <c:y val="0.8661974071422892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253504"/>
        <c:crosses val="autoZero"/>
        <c:auto val="1"/>
        <c:lblAlgn val="ctr"/>
        <c:lblOffset val="100"/>
        <c:tickLblSkip val="4"/>
        <c:tickMarkSkip val="1"/>
      </c:catAx>
      <c:valAx>
        <c:axId val="8525350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2515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Stock de capital (logaritmo)</a:t>
            </a:r>
          </a:p>
        </c:rich>
      </c:tx>
      <c:layout>
        <c:manualLayout>
          <c:xMode val="edge"/>
          <c:yMode val="edge"/>
          <c:x val="0.27296587926509192"/>
          <c:y val="3.60649655635150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48328946053126"/>
          <c:y val="0.23628789345947676"/>
          <c:w val="0.82677377269360275"/>
          <c:h val="0.5063312002703069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Hoja1!$L$3:$L$33</c:f>
              <c:numCache>
                <c:formatCode>0.00000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3E-437B-B1B4-A2DF9EF400FA}"/>
            </c:ext>
          </c:extLst>
        </c:ser>
        <c:dLbls/>
        <c:marker val="1"/>
        <c:axId val="85609856"/>
        <c:axId val="85620224"/>
      </c:lineChart>
      <c:catAx>
        <c:axId val="85609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9081503700926288"/>
              <c:y val="0.87541017899078399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620224"/>
        <c:crosses val="autoZero"/>
        <c:auto val="1"/>
        <c:lblAlgn val="ctr"/>
        <c:lblOffset val="100"/>
        <c:tickLblSkip val="4"/>
        <c:tickMarkSkip val="1"/>
      </c:catAx>
      <c:valAx>
        <c:axId val="8562022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56098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19</xdr:col>
      <xdr:colOff>552000</xdr:colOff>
      <xdr:row>14</xdr:row>
      <xdr:rowOff>31594</xdr:rowOff>
    </xdr:to>
    <xdr:graphicFrame macro="">
      <xdr:nvGraphicFramePr>
        <xdr:cNvPr id="1137" name="Chart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</xdr:colOff>
      <xdr:row>19</xdr:row>
      <xdr:rowOff>7620</xdr:rowOff>
    </xdr:from>
    <xdr:to>
      <xdr:col>19</xdr:col>
      <xdr:colOff>552476</xdr:colOff>
      <xdr:row>30</xdr:row>
      <xdr:rowOff>146370</xdr:rowOff>
    </xdr:to>
    <xdr:graphicFrame macro="">
      <xdr:nvGraphicFramePr>
        <xdr:cNvPr id="1138" name="Chart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2</xdr:row>
      <xdr:rowOff>0</xdr:rowOff>
    </xdr:from>
    <xdr:to>
      <xdr:col>24</xdr:col>
      <xdr:colOff>492469</xdr:colOff>
      <xdr:row>14</xdr:row>
      <xdr:rowOff>31594</xdr:rowOff>
    </xdr:to>
    <xdr:graphicFrame macro="">
      <xdr:nvGraphicFramePr>
        <xdr:cNvPr id="1139" name="Chart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19</xdr:row>
      <xdr:rowOff>0</xdr:rowOff>
    </xdr:from>
    <xdr:to>
      <xdr:col>24</xdr:col>
      <xdr:colOff>492469</xdr:colOff>
      <xdr:row>30</xdr:row>
      <xdr:rowOff>138750</xdr:rowOff>
    </xdr:to>
    <xdr:graphicFrame macro="">
      <xdr:nvGraphicFramePr>
        <xdr:cNvPr id="1140" name="Chart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38"/>
  <sheetViews>
    <sheetView tabSelected="1" zoomScale="110" zoomScaleNormal="110" workbookViewId="0">
      <selection activeCell="C17" sqref="C17"/>
    </sheetView>
  </sheetViews>
  <sheetFormatPr baseColWidth="10" defaultColWidth="11.42578125" defaultRowHeight="15"/>
  <cols>
    <col min="1" max="1" width="32.28515625" style="9" customWidth="1"/>
    <col min="2" max="2" width="18.28515625" style="9" customWidth="1"/>
    <col min="3" max="3" width="13.7109375" style="9" bestFit="1" customWidth="1"/>
    <col min="4" max="4" width="11.42578125" style="9" hidden="1" customWidth="1"/>
    <col min="5" max="6" width="11.42578125" style="9" customWidth="1"/>
    <col min="7" max="7" width="5.140625" style="9" customWidth="1"/>
    <col min="8" max="8" width="9.7109375" style="9" customWidth="1"/>
    <col min="9" max="9" width="10" style="9" customWidth="1"/>
    <col min="10" max="10" width="9.7109375" style="9" customWidth="1"/>
    <col min="11" max="11" width="10.28515625" style="9" customWidth="1"/>
    <col min="12" max="12" width="9.5703125" style="9" customWidth="1"/>
    <col min="13" max="13" width="11.5703125" style="9" customWidth="1"/>
    <col min="14" max="14" width="9" style="9" customWidth="1"/>
    <col min="15" max="15" width="6.28515625" style="9" customWidth="1"/>
    <col min="16" max="21" width="11.42578125" style="9"/>
    <col min="22" max="22" width="12.28515625" style="9" bestFit="1" customWidth="1"/>
    <col min="23" max="16384" width="11.42578125" style="9"/>
  </cols>
  <sheetData>
    <row r="1" spans="1:62" ht="15.75" thickBot="1">
      <c r="A1" s="7" t="s">
        <v>27</v>
      </c>
      <c r="B1" s="8"/>
      <c r="BG1" s="10"/>
    </row>
    <row r="2" spans="1:62" ht="15.75" thickBot="1">
      <c r="A2" s="9" t="s">
        <v>0</v>
      </c>
      <c r="H2" s="11" t="s">
        <v>4</v>
      </c>
      <c r="I2" s="12" t="s">
        <v>15</v>
      </c>
      <c r="J2" s="12" t="s">
        <v>23</v>
      </c>
      <c r="K2" s="12" t="s">
        <v>17</v>
      </c>
      <c r="L2" s="12" t="s">
        <v>22</v>
      </c>
      <c r="M2" s="12" t="s">
        <v>18</v>
      </c>
      <c r="N2" s="13" t="s">
        <v>16</v>
      </c>
      <c r="BG2" s="14"/>
      <c r="BH2" s="14"/>
      <c r="BI2" s="14"/>
    </row>
    <row r="3" spans="1:62">
      <c r="A3" s="15" t="s">
        <v>1</v>
      </c>
      <c r="B3" s="16"/>
      <c r="C3" s="17" t="s">
        <v>20</v>
      </c>
      <c r="D3" s="16"/>
      <c r="E3" s="16"/>
      <c r="F3" s="18"/>
      <c r="H3" s="19">
        <v>0</v>
      </c>
      <c r="I3" s="20">
        <f>qbar_0</f>
        <v>1</v>
      </c>
      <c r="J3" s="20">
        <f>kbar_0</f>
        <v>6.8711235952172958</v>
      </c>
      <c r="K3" s="20">
        <f>LN(I3)-LN(qbar_0)</f>
        <v>0</v>
      </c>
      <c r="L3" s="20">
        <f>LN(J3)-LN(kbar_0)</f>
        <v>0</v>
      </c>
      <c r="M3" s="20">
        <f>((R_0*Phi_0-(Alpha_0-1)*(R_0+Delta_0))/Phi_0)*K3-((R_0+Delta_0)*(Alpha_0-1))*L3</f>
        <v>0</v>
      </c>
      <c r="N3" s="21">
        <f>(1/Phi_0)*K3</f>
        <v>0</v>
      </c>
    </row>
    <row r="4" spans="1:62">
      <c r="A4" s="3" t="s">
        <v>8</v>
      </c>
      <c r="B4" s="22"/>
      <c r="C4" s="22" t="s">
        <v>31</v>
      </c>
      <c r="D4" s="22"/>
      <c r="E4" s="22"/>
      <c r="F4" s="23"/>
      <c r="H4" s="24">
        <v>1</v>
      </c>
      <c r="I4" s="20">
        <f>EXP(K4+LN(qbar_1))</f>
        <v>1</v>
      </c>
      <c r="J4" s="20">
        <f>EXP(L4+LN(kbar_1))</f>
        <v>6.8711235952172958</v>
      </c>
      <c r="K4" s="25">
        <f>((Alpha_1-1)*(R_1+Delta_1)*Phi_1/(R_1*Phi_1-(Alpha_1-1)*(R_1+Delta_1)-Phi_1*Lambda1_1))*(LN(kbar_0)-LN(kbar_1))</f>
        <v>0</v>
      </c>
      <c r="L4" s="26">
        <f>LN(kbar_0)-LN(kbar_1)</f>
        <v>0</v>
      </c>
      <c r="M4" s="20">
        <f>((R_1*Phi_1-(Alpha_1-1)*(R_1+Delta_1))/Phi_1)*K4-((R_1+Delta_1)*(Alpha_1-1))*L4</f>
        <v>0</v>
      </c>
      <c r="N4" s="21">
        <f t="shared" ref="N4:N33" si="0">(1/Phi_1)*K4</f>
        <v>0</v>
      </c>
    </row>
    <row r="5" spans="1:62" ht="15.75" thickBot="1">
      <c r="A5" s="5" t="s">
        <v>24</v>
      </c>
      <c r="B5" s="27"/>
      <c r="C5" s="27" t="s">
        <v>32</v>
      </c>
      <c r="D5" s="27"/>
      <c r="E5" s="27"/>
      <c r="F5" s="28"/>
      <c r="H5" s="24">
        <v>2</v>
      </c>
      <c r="I5" s="20">
        <f t="shared" ref="I5:I33" si="1">EXP(K5+LN(qbar_1))</f>
        <v>1</v>
      </c>
      <c r="J5" s="20">
        <f t="shared" ref="J5:J33" si="2">EXP(L5+LN(kbar_1))</f>
        <v>6.8711235952172958</v>
      </c>
      <c r="K5" s="20">
        <f t="shared" ref="K5:K33" si="3">K4+M4</f>
        <v>0</v>
      </c>
      <c r="L5" s="20">
        <f t="shared" ref="L5:L33" si="4">L4+N4</f>
        <v>0</v>
      </c>
      <c r="M5" s="20">
        <f t="shared" ref="M5:M33" si="5">((R_1*Phi_1-(Alpha_1-1)*(R_1+Delta_1))/Phi_1)*K5-((R_1+Delta_1)*(Alpha_1-1))*L5</f>
        <v>0</v>
      </c>
      <c r="N5" s="21">
        <f t="shared" si="0"/>
        <v>0</v>
      </c>
    </row>
    <row r="6" spans="1:62" ht="15.75" thickBot="1">
      <c r="A6" s="29"/>
      <c r="B6" s="29"/>
      <c r="C6" s="29"/>
      <c r="D6" s="29"/>
      <c r="E6" s="29"/>
      <c r="F6" s="29"/>
      <c r="H6" s="24">
        <f>H5+1</f>
        <v>3</v>
      </c>
      <c r="I6" s="20">
        <f t="shared" si="1"/>
        <v>1</v>
      </c>
      <c r="J6" s="20">
        <f t="shared" si="2"/>
        <v>6.8711235952172958</v>
      </c>
      <c r="K6" s="20">
        <f t="shared" si="3"/>
        <v>0</v>
      </c>
      <c r="L6" s="20">
        <f t="shared" si="4"/>
        <v>0</v>
      </c>
      <c r="M6" s="20">
        <f t="shared" si="5"/>
        <v>0</v>
      </c>
      <c r="N6" s="21">
        <f t="shared" si="0"/>
        <v>0</v>
      </c>
    </row>
    <row r="7" spans="1:62">
      <c r="A7" s="15" t="s">
        <v>19</v>
      </c>
      <c r="B7" s="18"/>
      <c r="C7" s="29"/>
      <c r="D7" s="29"/>
      <c r="E7" s="29"/>
      <c r="F7" s="29"/>
      <c r="H7" s="24">
        <f t="shared" ref="H7:H33" si="6">H6+1</f>
        <v>4</v>
      </c>
      <c r="I7" s="20">
        <f t="shared" si="1"/>
        <v>1</v>
      </c>
      <c r="J7" s="20">
        <f t="shared" si="2"/>
        <v>6.8711235952172958</v>
      </c>
      <c r="K7" s="20">
        <f t="shared" si="3"/>
        <v>0</v>
      </c>
      <c r="L7" s="20">
        <f t="shared" si="4"/>
        <v>0</v>
      </c>
      <c r="M7" s="20">
        <f t="shared" si="5"/>
        <v>0</v>
      </c>
      <c r="N7" s="21">
        <f t="shared" si="0"/>
        <v>0</v>
      </c>
    </row>
    <row r="8" spans="1:62">
      <c r="A8" s="3" t="s">
        <v>33</v>
      </c>
      <c r="B8" s="23"/>
      <c r="C8" s="29"/>
      <c r="D8" s="29"/>
      <c r="E8" s="29"/>
      <c r="F8" s="30" t="s">
        <v>0</v>
      </c>
      <c r="H8" s="24">
        <f t="shared" si="6"/>
        <v>5</v>
      </c>
      <c r="I8" s="20">
        <f t="shared" si="1"/>
        <v>1</v>
      </c>
      <c r="J8" s="20">
        <f t="shared" si="2"/>
        <v>6.8711235952172958</v>
      </c>
      <c r="K8" s="20">
        <f t="shared" si="3"/>
        <v>0</v>
      </c>
      <c r="L8" s="20">
        <f t="shared" si="4"/>
        <v>0</v>
      </c>
      <c r="M8" s="20">
        <f t="shared" si="5"/>
        <v>0</v>
      </c>
      <c r="N8" s="21">
        <f t="shared" si="0"/>
        <v>0</v>
      </c>
      <c r="BJ8" s="31"/>
    </row>
    <row r="9" spans="1:62" ht="15.75" thickBot="1">
      <c r="A9" s="5" t="s">
        <v>34</v>
      </c>
      <c r="B9" s="28"/>
      <c r="C9" s="29"/>
      <c r="D9" s="29"/>
      <c r="E9" s="29"/>
      <c r="F9" s="29"/>
      <c r="H9" s="24">
        <f t="shared" si="6"/>
        <v>6</v>
      </c>
      <c r="I9" s="20">
        <f t="shared" si="1"/>
        <v>1</v>
      </c>
      <c r="J9" s="20">
        <f t="shared" si="2"/>
        <v>6.8711235952172958</v>
      </c>
      <c r="K9" s="20">
        <f t="shared" si="3"/>
        <v>0</v>
      </c>
      <c r="L9" s="20">
        <f t="shared" si="4"/>
        <v>0</v>
      </c>
      <c r="M9" s="20">
        <f t="shared" si="5"/>
        <v>0</v>
      </c>
      <c r="N9" s="21">
        <f t="shared" si="0"/>
        <v>0</v>
      </c>
    </row>
    <row r="10" spans="1:62" ht="15.75" thickBot="1">
      <c r="A10" s="32"/>
      <c r="B10" s="32"/>
      <c r="C10" s="29"/>
      <c r="D10" s="29"/>
      <c r="E10" s="29"/>
      <c r="F10" s="29"/>
      <c r="H10" s="24">
        <f t="shared" si="6"/>
        <v>7</v>
      </c>
      <c r="I10" s="20">
        <f t="shared" si="1"/>
        <v>1</v>
      </c>
      <c r="J10" s="20">
        <f t="shared" si="2"/>
        <v>6.8711235952172958</v>
      </c>
      <c r="K10" s="20">
        <f t="shared" si="3"/>
        <v>0</v>
      </c>
      <c r="L10" s="20">
        <f t="shared" si="4"/>
        <v>0</v>
      </c>
      <c r="M10" s="20">
        <f t="shared" si="5"/>
        <v>0</v>
      </c>
      <c r="N10" s="21">
        <f t="shared" si="0"/>
        <v>0</v>
      </c>
    </row>
    <row r="11" spans="1:62">
      <c r="A11" s="15" t="s">
        <v>2</v>
      </c>
      <c r="B11" s="33" t="s">
        <v>13</v>
      </c>
      <c r="C11" s="34" t="s">
        <v>14</v>
      </c>
      <c r="D11" s="29"/>
      <c r="E11" s="29"/>
      <c r="F11" s="29"/>
      <c r="H11" s="24">
        <f t="shared" si="6"/>
        <v>8</v>
      </c>
      <c r="I11" s="20">
        <f t="shared" si="1"/>
        <v>1</v>
      </c>
      <c r="J11" s="20">
        <f t="shared" si="2"/>
        <v>6.8711235952172958</v>
      </c>
      <c r="K11" s="20">
        <f t="shared" si="3"/>
        <v>0</v>
      </c>
      <c r="L11" s="20">
        <f t="shared" si="4"/>
        <v>0</v>
      </c>
      <c r="M11" s="20">
        <f t="shared" si="5"/>
        <v>0</v>
      </c>
      <c r="N11" s="21">
        <f t="shared" si="0"/>
        <v>0</v>
      </c>
    </row>
    <row r="12" spans="1:62">
      <c r="A12" s="35" t="s">
        <v>10</v>
      </c>
      <c r="B12" s="36">
        <v>0.35</v>
      </c>
      <c r="C12" s="37">
        <v>0.35</v>
      </c>
      <c r="H12" s="24">
        <f t="shared" si="6"/>
        <v>9</v>
      </c>
      <c r="I12" s="20">
        <f t="shared" si="1"/>
        <v>1</v>
      </c>
      <c r="J12" s="20">
        <f t="shared" si="2"/>
        <v>6.8711235952172958</v>
      </c>
      <c r="K12" s="20">
        <f t="shared" si="3"/>
        <v>0</v>
      </c>
      <c r="L12" s="20">
        <f t="shared" si="4"/>
        <v>0</v>
      </c>
      <c r="M12" s="20">
        <f t="shared" si="5"/>
        <v>0</v>
      </c>
      <c r="N12" s="21">
        <f t="shared" si="0"/>
        <v>0</v>
      </c>
    </row>
    <row r="13" spans="1:62">
      <c r="A13" s="35" t="s">
        <v>25</v>
      </c>
      <c r="B13" s="36">
        <v>0.06</v>
      </c>
      <c r="C13" s="37">
        <v>0.06</v>
      </c>
      <c r="H13" s="24">
        <f t="shared" si="6"/>
        <v>10</v>
      </c>
      <c r="I13" s="20">
        <f t="shared" si="1"/>
        <v>1</v>
      </c>
      <c r="J13" s="20">
        <f t="shared" si="2"/>
        <v>6.8711235952172958</v>
      </c>
      <c r="K13" s="20">
        <f t="shared" si="3"/>
        <v>0</v>
      </c>
      <c r="L13" s="20">
        <f t="shared" si="4"/>
        <v>0</v>
      </c>
      <c r="M13" s="20">
        <f t="shared" si="5"/>
        <v>0</v>
      </c>
      <c r="N13" s="21">
        <f t="shared" si="0"/>
        <v>0</v>
      </c>
      <c r="P13" s="9" t="s">
        <v>0</v>
      </c>
    </row>
    <row r="14" spans="1:62" ht="15.75" thickBot="1">
      <c r="A14" s="38" t="s">
        <v>26</v>
      </c>
      <c r="B14" s="39">
        <v>10</v>
      </c>
      <c r="C14" s="40">
        <v>10</v>
      </c>
      <c r="H14" s="24">
        <f t="shared" si="6"/>
        <v>11</v>
      </c>
      <c r="I14" s="20">
        <f t="shared" si="1"/>
        <v>1</v>
      </c>
      <c r="J14" s="20">
        <f t="shared" si="2"/>
        <v>6.8711235952172958</v>
      </c>
      <c r="K14" s="20">
        <f t="shared" si="3"/>
        <v>0</v>
      </c>
      <c r="L14" s="20">
        <f t="shared" si="4"/>
        <v>0</v>
      </c>
      <c r="M14" s="20">
        <f t="shared" si="5"/>
        <v>0</v>
      </c>
      <c r="N14" s="21">
        <f t="shared" si="0"/>
        <v>0</v>
      </c>
    </row>
    <row r="15" spans="1:62" ht="15.75" thickBot="1">
      <c r="H15" s="24">
        <f t="shared" si="6"/>
        <v>12</v>
      </c>
      <c r="I15" s="20">
        <f t="shared" si="1"/>
        <v>1</v>
      </c>
      <c r="J15" s="20">
        <f t="shared" si="2"/>
        <v>6.8711235952172958</v>
      </c>
      <c r="K15" s="20">
        <f t="shared" si="3"/>
        <v>0</v>
      </c>
      <c r="L15" s="20">
        <f t="shared" si="4"/>
        <v>0</v>
      </c>
      <c r="M15" s="20">
        <f t="shared" si="5"/>
        <v>0</v>
      </c>
      <c r="N15" s="21">
        <f t="shared" si="0"/>
        <v>0</v>
      </c>
    </row>
    <row r="16" spans="1:62">
      <c r="A16" s="15" t="s">
        <v>3</v>
      </c>
      <c r="B16" s="33" t="s">
        <v>13</v>
      </c>
      <c r="C16" s="34" t="s">
        <v>14</v>
      </c>
      <c r="H16" s="24">
        <f t="shared" si="6"/>
        <v>13</v>
      </c>
      <c r="I16" s="20">
        <f t="shared" si="1"/>
        <v>1</v>
      </c>
      <c r="J16" s="20">
        <f t="shared" si="2"/>
        <v>6.8711235952172958</v>
      </c>
      <c r="K16" s="20">
        <f t="shared" si="3"/>
        <v>0</v>
      </c>
      <c r="L16" s="20">
        <f t="shared" si="4"/>
        <v>0</v>
      </c>
      <c r="M16" s="20">
        <f t="shared" si="5"/>
        <v>0</v>
      </c>
      <c r="N16" s="21">
        <f t="shared" si="0"/>
        <v>0</v>
      </c>
    </row>
    <row r="17" spans="1:14" ht="15.75" thickBot="1">
      <c r="A17" s="5" t="s">
        <v>9</v>
      </c>
      <c r="B17" s="27">
        <v>0.04</v>
      </c>
      <c r="C17" s="28">
        <v>0.04</v>
      </c>
      <c r="H17" s="24">
        <f t="shared" si="6"/>
        <v>14</v>
      </c>
      <c r="I17" s="20">
        <f t="shared" si="1"/>
        <v>1</v>
      </c>
      <c r="J17" s="20">
        <f t="shared" si="2"/>
        <v>6.8711235952172958</v>
      </c>
      <c r="K17" s="20">
        <f t="shared" si="3"/>
        <v>0</v>
      </c>
      <c r="L17" s="20">
        <f t="shared" si="4"/>
        <v>0</v>
      </c>
      <c r="M17" s="20">
        <f t="shared" si="5"/>
        <v>0</v>
      </c>
      <c r="N17" s="21">
        <f t="shared" si="0"/>
        <v>0</v>
      </c>
    </row>
    <row r="18" spans="1:14" ht="15.75" thickBot="1">
      <c r="D18" s="41"/>
      <c r="H18" s="24">
        <f t="shared" si="6"/>
        <v>15</v>
      </c>
      <c r="I18" s="20">
        <f t="shared" si="1"/>
        <v>1</v>
      </c>
      <c r="J18" s="20">
        <f t="shared" si="2"/>
        <v>6.8711235952172958</v>
      </c>
      <c r="K18" s="20">
        <f t="shared" si="3"/>
        <v>0</v>
      </c>
      <c r="L18" s="20">
        <f t="shared" si="4"/>
        <v>0</v>
      </c>
      <c r="M18" s="20">
        <f t="shared" si="5"/>
        <v>0</v>
      </c>
      <c r="N18" s="21">
        <f t="shared" si="0"/>
        <v>0</v>
      </c>
    </row>
    <row r="19" spans="1:14">
      <c r="A19" s="15" t="s">
        <v>21</v>
      </c>
      <c r="B19" s="17" t="s">
        <v>5</v>
      </c>
      <c r="C19" s="42" t="s">
        <v>6</v>
      </c>
      <c r="D19" s="41" t="e">
        <f>_PK1</f>
        <v>#NAME?</v>
      </c>
      <c r="H19" s="24">
        <f t="shared" si="6"/>
        <v>16</v>
      </c>
      <c r="I19" s="20">
        <f t="shared" si="1"/>
        <v>1</v>
      </c>
      <c r="J19" s="20">
        <f t="shared" si="2"/>
        <v>6.8711235952172958</v>
      </c>
      <c r="K19" s="20">
        <f t="shared" si="3"/>
        <v>0</v>
      </c>
      <c r="L19" s="20">
        <f t="shared" si="4"/>
        <v>0</v>
      </c>
      <c r="M19" s="20">
        <f t="shared" si="5"/>
        <v>0</v>
      </c>
      <c r="N19" s="21">
        <f t="shared" si="0"/>
        <v>0</v>
      </c>
    </row>
    <row r="20" spans="1:14" ht="15.75" thickBot="1">
      <c r="A20" s="3" t="s">
        <v>11</v>
      </c>
      <c r="B20" s="43">
        <v>1</v>
      </c>
      <c r="C20" s="44">
        <v>1</v>
      </c>
      <c r="D20" s="45" t="e">
        <f>((R_1)/Alpha1)^(1/(Alpha1-1))</f>
        <v>#NAME?</v>
      </c>
      <c r="H20" s="24">
        <f t="shared" si="6"/>
        <v>17</v>
      </c>
      <c r="I20" s="20">
        <f t="shared" si="1"/>
        <v>1</v>
      </c>
      <c r="J20" s="20">
        <f t="shared" si="2"/>
        <v>6.8711235952172958</v>
      </c>
      <c r="K20" s="20">
        <f t="shared" si="3"/>
        <v>0</v>
      </c>
      <c r="L20" s="20">
        <f t="shared" si="4"/>
        <v>0</v>
      </c>
      <c r="M20" s="20">
        <f t="shared" si="5"/>
        <v>0</v>
      </c>
      <c r="N20" s="21">
        <f t="shared" si="0"/>
        <v>0</v>
      </c>
    </row>
    <row r="21" spans="1:14" ht="15.75" thickBot="1">
      <c r="A21" s="5" t="s">
        <v>12</v>
      </c>
      <c r="B21" s="46">
        <f>(((R_0+Delta_0)/Alpha_0)^(1/(Alpha_0-1)))</f>
        <v>6.8711235952172958</v>
      </c>
      <c r="C21" s="47">
        <f>(((R_1+Delta_1)/Alpha_1)^(1/(Alpha_1-1)))</f>
        <v>6.8711235952172958</v>
      </c>
      <c r="H21" s="24">
        <f t="shared" si="6"/>
        <v>18</v>
      </c>
      <c r="I21" s="20">
        <f t="shared" si="1"/>
        <v>1</v>
      </c>
      <c r="J21" s="20">
        <f t="shared" si="2"/>
        <v>6.8711235952172958</v>
      </c>
      <c r="K21" s="20">
        <f t="shared" si="3"/>
        <v>0</v>
      </c>
      <c r="L21" s="20">
        <f t="shared" si="4"/>
        <v>0</v>
      </c>
      <c r="M21" s="20">
        <f t="shared" si="5"/>
        <v>0</v>
      </c>
      <c r="N21" s="21">
        <f t="shared" si="0"/>
        <v>0</v>
      </c>
    </row>
    <row r="22" spans="1:14" ht="15.75" thickBot="1">
      <c r="H22" s="24">
        <f t="shared" si="6"/>
        <v>19</v>
      </c>
      <c r="I22" s="20">
        <f t="shared" si="1"/>
        <v>1</v>
      </c>
      <c r="J22" s="20">
        <f t="shared" si="2"/>
        <v>6.8711235952172958</v>
      </c>
      <c r="K22" s="20">
        <f t="shared" si="3"/>
        <v>0</v>
      </c>
      <c r="L22" s="20">
        <f t="shared" si="4"/>
        <v>0</v>
      </c>
      <c r="M22" s="20">
        <f t="shared" si="5"/>
        <v>0</v>
      </c>
      <c r="N22" s="21">
        <f t="shared" si="0"/>
        <v>0</v>
      </c>
    </row>
    <row r="23" spans="1:14">
      <c r="A23" s="15" t="s">
        <v>7</v>
      </c>
      <c r="B23" s="33" t="s">
        <v>13</v>
      </c>
      <c r="C23" s="34" t="s">
        <v>14</v>
      </c>
      <c r="H23" s="24">
        <f t="shared" si="6"/>
        <v>20</v>
      </c>
      <c r="I23" s="20">
        <f t="shared" si="1"/>
        <v>1</v>
      </c>
      <c r="J23" s="20">
        <f t="shared" si="2"/>
        <v>6.8711235952172958</v>
      </c>
      <c r="K23" s="20">
        <f t="shared" si="3"/>
        <v>0</v>
      </c>
      <c r="L23" s="20">
        <f t="shared" si="4"/>
        <v>0</v>
      </c>
      <c r="M23" s="20">
        <f t="shared" si="5"/>
        <v>0</v>
      </c>
      <c r="N23" s="21">
        <f t="shared" si="0"/>
        <v>0</v>
      </c>
    </row>
    <row r="24" spans="1:14" ht="16.5">
      <c r="A24" s="3" t="s">
        <v>35</v>
      </c>
      <c r="B24" s="48">
        <f>(((R_0*Phi_0-(Alpha_0-1)*(R_0+Delta_0))/Phi_0)-SQRT(((R_0*Phi_0-(Alpha_0-1)*(R_0+Delta_0))/Phi_0)^2-4*((Alpha_0-1)*(R_0+Delta_0))/Phi_0))/2</f>
        <v>-6.0658059803573104E-2</v>
      </c>
      <c r="C24" s="49">
        <f>(((R_1*Phi_1-(Alpha_1-1)*(R_1+Delta_1))/Phi_1)-SQRT(((R_1*Phi_1-(Alpha_1-1)*(R_1+Delta_1))/Phi_1)^2-4*((Alpha_1-1)*(R_1+Delta_1))/Phi_1))/2</f>
        <v>-6.0658059803573104E-2</v>
      </c>
      <c r="H24" s="24">
        <f t="shared" si="6"/>
        <v>21</v>
      </c>
      <c r="I24" s="20">
        <f t="shared" si="1"/>
        <v>1</v>
      </c>
      <c r="J24" s="20">
        <f t="shared" si="2"/>
        <v>6.8711235952172958</v>
      </c>
      <c r="K24" s="20">
        <f t="shared" si="3"/>
        <v>0</v>
      </c>
      <c r="L24" s="20">
        <f t="shared" si="4"/>
        <v>0</v>
      </c>
      <c r="M24" s="20">
        <f t="shared" si="5"/>
        <v>0</v>
      </c>
      <c r="N24" s="21">
        <f t="shared" si="0"/>
        <v>0</v>
      </c>
    </row>
    <row r="25" spans="1:14" ht="18.75" thickBot="1">
      <c r="A25" s="50" t="s">
        <v>36</v>
      </c>
      <c r="B25" s="51">
        <f>(((R_0*Phi_0-(Alpha_0-1)*(R_0+Delta_0))/Phi_0)+SQRT(((R_0*Phi_0-(Alpha_0-1)*(R_0+Delta_0))/Phi_0)^2-4*((Alpha_0-1)*(R_0+Delta_0))/Phi_0))/2</f>
        <v>0.1071580598035731</v>
      </c>
      <c r="C25" s="52">
        <f>(((R_1*Phi_1-(Alpha_1-1)*(R_1+Delta_1))/Phi_1)+SQRT(((R_1*Phi_1-(Alpha_1-1)*(R_1+Delta_1))/Phi_1)^2-4*((Alpha_1-1)*(R_1+Delta_1))/Phi_1))/2</f>
        <v>0.1071580598035731</v>
      </c>
      <c r="H25" s="24">
        <f t="shared" si="6"/>
        <v>22</v>
      </c>
      <c r="I25" s="20">
        <f t="shared" si="1"/>
        <v>1</v>
      </c>
      <c r="J25" s="20">
        <f t="shared" si="2"/>
        <v>6.8711235952172958</v>
      </c>
      <c r="K25" s="20">
        <f t="shared" si="3"/>
        <v>0</v>
      </c>
      <c r="L25" s="20">
        <f t="shared" si="4"/>
        <v>0</v>
      </c>
      <c r="M25" s="20">
        <f t="shared" si="5"/>
        <v>0</v>
      </c>
      <c r="N25" s="21">
        <f t="shared" si="0"/>
        <v>0</v>
      </c>
    </row>
    <row r="26" spans="1:14" ht="15.75" thickBot="1">
      <c r="H26" s="24">
        <f t="shared" si="6"/>
        <v>23</v>
      </c>
      <c r="I26" s="20">
        <f t="shared" si="1"/>
        <v>1</v>
      </c>
      <c r="J26" s="20">
        <f t="shared" si="2"/>
        <v>6.8711235952172958</v>
      </c>
      <c r="K26" s="20">
        <f t="shared" si="3"/>
        <v>0</v>
      </c>
      <c r="L26" s="20">
        <f t="shared" si="4"/>
        <v>0</v>
      </c>
      <c r="M26" s="20">
        <f t="shared" si="5"/>
        <v>0</v>
      </c>
      <c r="N26" s="21">
        <f t="shared" si="0"/>
        <v>0</v>
      </c>
    </row>
    <row r="27" spans="1:14">
      <c r="A27" s="1" t="s">
        <v>28</v>
      </c>
      <c r="B27" s="2"/>
      <c r="H27" s="24">
        <f t="shared" si="6"/>
        <v>24</v>
      </c>
      <c r="I27" s="20">
        <f t="shared" si="1"/>
        <v>1</v>
      </c>
      <c r="J27" s="20">
        <f t="shared" si="2"/>
        <v>6.8711235952172958</v>
      </c>
      <c r="K27" s="20">
        <f t="shared" si="3"/>
        <v>0</v>
      </c>
      <c r="L27" s="20">
        <f t="shared" si="4"/>
        <v>0</v>
      </c>
      <c r="M27" s="20">
        <f t="shared" si="5"/>
        <v>0</v>
      </c>
      <c r="N27" s="21">
        <f t="shared" si="0"/>
        <v>0</v>
      </c>
    </row>
    <row r="28" spans="1:14" ht="16.5">
      <c r="A28" s="3" t="s">
        <v>29</v>
      </c>
      <c r="B28" s="4">
        <f>IF(C24=0,ABS(1+B24),SQRT((1+B24)^2+C24^2))</f>
        <v>0.94129840158746758</v>
      </c>
      <c r="H28" s="24">
        <f t="shared" si="6"/>
        <v>25</v>
      </c>
      <c r="I28" s="20">
        <f t="shared" si="1"/>
        <v>1</v>
      </c>
      <c r="J28" s="20">
        <f t="shared" si="2"/>
        <v>6.8711235952172958</v>
      </c>
      <c r="K28" s="20">
        <f t="shared" si="3"/>
        <v>0</v>
      </c>
      <c r="L28" s="20">
        <f t="shared" si="4"/>
        <v>0</v>
      </c>
      <c r="M28" s="20">
        <f t="shared" si="5"/>
        <v>0</v>
      </c>
      <c r="N28" s="21">
        <f t="shared" si="0"/>
        <v>0</v>
      </c>
    </row>
    <row r="29" spans="1:14" ht="17.25" thickBot="1">
      <c r="A29" s="5" t="s">
        <v>30</v>
      </c>
      <c r="B29" s="6">
        <f>IF(C25=0,ABS(1+B25),SQRT((1+B25)^2+C25^2))</f>
        <v>1.1123317037506746</v>
      </c>
      <c r="H29" s="24">
        <f t="shared" si="6"/>
        <v>26</v>
      </c>
      <c r="I29" s="20">
        <f t="shared" si="1"/>
        <v>1</v>
      </c>
      <c r="J29" s="20">
        <f t="shared" si="2"/>
        <v>6.8711235952172958</v>
      </c>
      <c r="K29" s="20">
        <f t="shared" si="3"/>
        <v>0</v>
      </c>
      <c r="L29" s="20">
        <f t="shared" si="4"/>
        <v>0</v>
      </c>
      <c r="M29" s="20">
        <f t="shared" si="5"/>
        <v>0</v>
      </c>
      <c r="N29" s="21">
        <f t="shared" si="0"/>
        <v>0</v>
      </c>
    </row>
    <row r="30" spans="1:14">
      <c r="H30" s="24">
        <f t="shared" si="6"/>
        <v>27</v>
      </c>
      <c r="I30" s="20">
        <f t="shared" si="1"/>
        <v>1</v>
      </c>
      <c r="J30" s="20">
        <f t="shared" si="2"/>
        <v>6.8711235952172958</v>
      </c>
      <c r="K30" s="20">
        <f t="shared" si="3"/>
        <v>0</v>
      </c>
      <c r="L30" s="20">
        <f t="shared" si="4"/>
        <v>0</v>
      </c>
      <c r="M30" s="20">
        <f t="shared" si="5"/>
        <v>0</v>
      </c>
      <c r="N30" s="21">
        <f t="shared" si="0"/>
        <v>0</v>
      </c>
    </row>
    <row r="31" spans="1:14">
      <c r="A31" s="29"/>
      <c r="B31" s="29"/>
      <c r="C31" s="29"/>
      <c r="H31" s="24">
        <f t="shared" si="6"/>
        <v>28</v>
      </c>
      <c r="I31" s="20">
        <f t="shared" si="1"/>
        <v>1</v>
      </c>
      <c r="J31" s="20">
        <f t="shared" si="2"/>
        <v>6.8711235952172958</v>
      </c>
      <c r="K31" s="20">
        <f t="shared" si="3"/>
        <v>0</v>
      </c>
      <c r="L31" s="20">
        <f t="shared" si="4"/>
        <v>0</v>
      </c>
      <c r="M31" s="20">
        <f t="shared" si="5"/>
        <v>0</v>
      </c>
      <c r="N31" s="21">
        <f t="shared" si="0"/>
        <v>0</v>
      </c>
    </row>
    <row r="32" spans="1:14">
      <c r="A32" s="53"/>
      <c r="B32" s="54"/>
      <c r="C32" s="54"/>
      <c r="H32" s="24">
        <f t="shared" si="6"/>
        <v>29</v>
      </c>
      <c r="I32" s="20">
        <f t="shared" si="1"/>
        <v>1</v>
      </c>
      <c r="J32" s="20">
        <f t="shared" si="2"/>
        <v>6.8711235952172958</v>
      </c>
      <c r="K32" s="20">
        <f t="shared" si="3"/>
        <v>0</v>
      </c>
      <c r="L32" s="20">
        <f t="shared" si="4"/>
        <v>0</v>
      </c>
      <c r="M32" s="20">
        <f t="shared" si="5"/>
        <v>0</v>
      </c>
      <c r="N32" s="21">
        <f t="shared" si="0"/>
        <v>0</v>
      </c>
    </row>
    <row r="33" spans="1:14" ht="15.75" thickBot="1">
      <c r="A33" s="32"/>
      <c r="B33" s="32"/>
      <c r="C33" s="32"/>
      <c r="H33" s="55">
        <f t="shared" si="6"/>
        <v>30</v>
      </c>
      <c r="I33" s="56">
        <f t="shared" si="1"/>
        <v>1</v>
      </c>
      <c r="J33" s="56">
        <f t="shared" si="2"/>
        <v>6.8711235952172958</v>
      </c>
      <c r="K33" s="56">
        <f t="shared" si="3"/>
        <v>0</v>
      </c>
      <c r="L33" s="56">
        <f t="shared" si="4"/>
        <v>0</v>
      </c>
      <c r="M33" s="56">
        <f t="shared" si="5"/>
        <v>0</v>
      </c>
      <c r="N33" s="57">
        <f t="shared" si="0"/>
        <v>0</v>
      </c>
    </row>
    <row r="38" spans="1:14">
      <c r="K38" s="29"/>
      <c r="L38" s="29"/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ignoredErrors>
    <ignoredError sqref="B28:B2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8:F8"/>
  <sheetViews>
    <sheetView workbookViewId="0">
      <selection activeCell="E9" sqref="E9"/>
    </sheetView>
  </sheetViews>
  <sheetFormatPr baseColWidth="10" defaultRowHeight="12.75"/>
  <sheetData>
    <row r="8" spans="5:6">
      <c r="E8">
        <f>(0.04+0.07)/0.35</f>
        <v>0.31428571428571433</v>
      </c>
      <c r="F8">
        <f>E8^(-1/0.65)</f>
        <v>5.9339885836927602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16</vt:i4>
      </vt:variant>
    </vt:vector>
  </HeadingPairs>
  <TitlesOfParts>
    <vt:vector size="19" baseType="lpstr">
      <vt:lpstr>Hoja1</vt:lpstr>
      <vt:lpstr>Hoja2</vt:lpstr>
      <vt:lpstr>Hoja3</vt:lpstr>
      <vt:lpstr>Alpha_0</vt:lpstr>
      <vt:lpstr>Alpha_1</vt:lpstr>
      <vt:lpstr>Delta_0</vt:lpstr>
      <vt:lpstr>Delta_1</vt:lpstr>
      <vt:lpstr>kbar_0</vt:lpstr>
      <vt:lpstr>kbar_1</vt:lpstr>
      <vt:lpstr>Lambda1_0</vt:lpstr>
      <vt:lpstr>Lambda1_1</vt:lpstr>
      <vt:lpstr>Lambda2_0</vt:lpstr>
      <vt:lpstr>Lambda2_1</vt:lpstr>
      <vt:lpstr>Phi_0</vt:lpstr>
      <vt:lpstr>Phi_1</vt:lpstr>
      <vt:lpstr>qbar_0</vt:lpstr>
      <vt:lpstr>qbar_1</vt:lpstr>
      <vt:lpstr>R_0</vt:lpstr>
      <vt:lpstr>R_1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Usuario de Windows</cp:lastModifiedBy>
  <dcterms:created xsi:type="dcterms:W3CDTF">2009-07-04T07:41:09Z</dcterms:created>
  <dcterms:modified xsi:type="dcterms:W3CDTF">2019-02-09T06:23:53Z</dcterms:modified>
</cp:coreProperties>
</file>