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/>
  </bookViews>
  <sheets>
    <sheet name="Hoja1" sheetId="1" r:id="rId1"/>
    <sheet name="Hoja2" sheetId="2" r:id="rId2"/>
    <sheet name="Hoja3" sheetId="3" r:id="rId3"/>
  </sheets>
  <definedNames>
    <definedName name="Beta0_0">Hoja1!$B$19</definedName>
    <definedName name="Beta0_1">Hoja1!$C$19</definedName>
    <definedName name="Beta1">Hoja1!$B$12</definedName>
    <definedName name="Beta2">Hoja1!$B$13</definedName>
    <definedName name="iext_0">Hoja1!$B$18</definedName>
    <definedName name="iext_1">Hoja1!$C$18</definedName>
    <definedName name="iext0">Hoja1!$B$18</definedName>
    <definedName name="iext1">Hoja1!$C$18</definedName>
    <definedName name="Lambda1">Hoja1!$B$28</definedName>
    <definedName name="Lambda2">Hoja1!$B$29</definedName>
    <definedName name="m_0">Hoja1!$B$17</definedName>
    <definedName name="m_1">Hoja1!$C$17</definedName>
    <definedName name="Mi">Hoja1!$B$14</definedName>
    <definedName name="money0">Hoja1!$B$17</definedName>
    <definedName name="money1">Hoja1!$C$17</definedName>
    <definedName name="pbar_0">Hoja1!$B$24</definedName>
    <definedName name="pbar_1">Hoja1!$C$24</definedName>
    <definedName name="pbar0">Hoja1!$B$24</definedName>
    <definedName name="pbar1">Hoja1!$C$24</definedName>
    <definedName name="pext_0">Hoja1!$B$20</definedName>
    <definedName name="pext_1">Hoja1!$C$20</definedName>
    <definedName name="pext0">Hoja1!$B$20</definedName>
    <definedName name="pext1">Hoja1!$C$20</definedName>
    <definedName name="Psi">Hoja1!$B$10</definedName>
    <definedName name="sbar_0">Hoja1!$B$25</definedName>
    <definedName name="sbar_1">Hoja1!$C$25</definedName>
    <definedName name="sbar0">Hoja1!$B$25</definedName>
    <definedName name="sbar1">Hoja1!$C$25</definedName>
    <definedName name="Theta">Hoja1!$B$11</definedName>
    <definedName name="ypot_0">Hoja1!$B$21</definedName>
    <definedName name="ypot_1">Hoja1!$C$21</definedName>
    <definedName name="ypot0">Hoja1!$B$21</definedName>
    <definedName name="ypot1">Hoja1!$C$21</definedName>
  </definedNames>
  <calcPr calcId="152511"/>
</workbook>
</file>

<file path=xl/calcChain.xml><?xml version="1.0" encoding="utf-8"?>
<calcChain xmlns="http://schemas.openxmlformats.org/spreadsheetml/2006/main">
  <c r="G6" i="1"/>
  <c r="G7" s="1"/>
  <c r="G5"/>
  <c r="J4"/>
  <c r="J3" l="1"/>
  <c r="H3" l="1"/>
  <c r="C25"/>
  <c r="C29"/>
  <c r="C28"/>
  <c r="B28"/>
  <c r="B29"/>
  <c r="B25" l="1"/>
  <c r="C24" l="1"/>
  <c r="B24"/>
  <c r="G3"/>
  <c r="F3"/>
  <c r="I3" s="1"/>
  <c r="K3" s="1"/>
  <c r="B32" l="1"/>
  <c r="B33"/>
  <c r="E6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F4" l="1"/>
  <c r="G4" l="1"/>
  <c r="I4"/>
  <c r="K4" s="1"/>
  <c r="H4" l="1"/>
  <c r="F5" l="1"/>
  <c r="I5" l="1"/>
  <c r="K5" s="1"/>
  <c r="H5"/>
  <c r="J5" l="1"/>
  <c r="F6" s="1"/>
  <c r="I6" l="1"/>
  <c r="K6" s="1"/>
  <c r="H6" l="1"/>
  <c r="J6" s="1"/>
  <c r="F7" s="1"/>
  <c r="I7" l="1"/>
  <c r="K7" s="1"/>
  <c r="G8" s="1"/>
  <c r="H7"/>
  <c r="J7" l="1"/>
  <c r="F8" s="1"/>
  <c r="I8" l="1"/>
  <c r="K8" s="1"/>
  <c r="G9" s="1"/>
  <c r="H8" l="1"/>
  <c r="J8"/>
  <c r="F9" s="1"/>
  <c r="I9" l="1"/>
  <c r="K9" s="1"/>
  <c r="G10" s="1"/>
  <c r="H9" l="1"/>
  <c r="J9" s="1"/>
  <c r="F10" s="1"/>
  <c r="I10" s="1"/>
  <c r="K10" s="1"/>
  <c r="G11" s="1"/>
  <c r="H10" l="1"/>
  <c r="J10" s="1"/>
  <c r="F11" l="1"/>
  <c r="I11" l="1"/>
  <c r="K11" s="1"/>
  <c r="G12" s="1"/>
  <c r="H11" l="1"/>
  <c r="J11" s="1"/>
  <c r="F12" l="1"/>
  <c r="I12" l="1"/>
  <c r="K12" s="1"/>
  <c r="G13" s="1"/>
  <c r="H12" l="1"/>
  <c r="J12" s="1"/>
  <c r="F13" l="1"/>
  <c r="I13" l="1"/>
  <c r="K13" s="1"/>
  <c r="G14" s="1"/>
  <c r="H13" l="1"/>
  <c r="J13" s="1"/>
  <c r="F14" l="1"/>
  <c r="I14" l="1"/>
  <c r="K14" s="1"/>
  <c r="G15" s="1"/>
  <c r="H14" l="1"/>
  <c r="J14" s="1"/>
  <c r="F15" l="1"/>
  <c r="I15" l="1"/>
  <c r="K15" s="1"/>
  <c r="G16" s="1"/>
  <c r="H15" l="1"/>
  <c r="J15" s="1"/>
  <c r="F16" l="1"/>
  <c r="I16" l="1"/>
  <c r="K16" s="1"/>
  <c r="G17" s="1"/>
  <c r="H16" l="1"/>
  <c r="J16" s="1"/>
  <c r="F17" l="1"/>
  <c r="I17" l="1"/>
  <c r="K17" s="1"/>
  <c r="G18" s="1"/>
  <c r="H17" l="1"/>
  <c r="J17" s="1"/>
  <c r="F18" l="1"/>
  <c r="I18" l="1"/>
  <c r="K18" s="1"/>
  <c r="G19" s="1"/>
  <c r="H18" l="1"/>
  <c r="J18" s="1"/>
  <c r="F19" l="1"/>
  <c r="I19" l="1"/>
  <c r="K19" s="1"/>
  <c r="G20" s="1"/>
  <c r="H19" l="1"/>
  <c r="J19" s="1"/>
  <c r="F20" l="1"/>
  <c r="I20" l="1"/>
  <c r="K20" s="1"/>
  <c r="G21" s="1"/>
  <c r="H20" l="1"/>
  <c r="J20" s="1"/>
  <c r="F21" l="1"/>
  <c r="I21" l="1"/>
  <c r="K21" s="1"/>
  <c r="G22" s="1"/>
  <c r="H21" l="1"/>
  <c r="J21" s="1"/>
  <c r="F22" l="1"/>
  <c r="I22" l="1"/>
  <c r="K22" s="1"/>
  <c r="G23" s="1"/>
  <c r="H22" l="1"/>
  <c r="J22" s="1"/>
  <c r="F23" l="1"/>
  <c r="I23" l="1"/>
  <c r="K23" s="1"/>
  <c r="G24" s="1"/>
  <c r="H23" l="1"/>
  <c r="J23" s="1"/>
  <c r="F24" l="1"/>
  <c r="I24" l="1"/>
  <c r="K24" s="1"/>
  <c r="G25" s="1"/>
  <c r="H24" l="1"/>
  <c r="J24" s="1"/>
  <c r="F25" l="1"/>
  <c r="I25" l="1"/>
  <c r="K25" s="1"/>
  <c r="G26" s="1"/>
  <c r="H25" l="1"/>
  <c r="J25" s="1"/>
  <c r="F26" l="1"/>
  <c r="I26" l="1"/>
  <c r="K26" s="1"/>
  <c r="G27" s="1"/>
  <c r="H26" l="1"/>
  <c r="J26" s="1"/>
  <c r="F27" l="1"/>
  <c r="I27" l="1"/>
  <c r="K27" s="1"/>
  <c r="G28" s="1"/>
  <c r="H27" l="1"/>
  <c r="J27" s="1"/>
  <c r="F28" l="1"/>
  <c r="I28" l="1"/>
  <c r="K28" s="1"/>
  <c r="G29" s="1"/>
  <c r="H28" l="1"/>
  <c r="J28" s="1"/>
  <c r="F29" l="1"/>
  <c r="I29" l="1"/>
  <c r="K29" s="1"/>
  <c r="G30" s="1"/>
  <c r="H29" l="1"/>
  <c r="J29" s="1"/>
  <c r="F30" l="1"/>
  <c r="I30" l="1"/>
  <c r="K30" s="1"/>
  <c r="G31" s="1"/>
  <c r="H30" l="1"/>
  <c r="J30" s="1"/>
  <c r="F31" l="1"/>
  <c r="I31" l="1"/>
  <c r="K31" s="1"/>
  <c r="G32" s="1"/>
  <c r="H31" l="1"/>
  <c r="J31" s="1"/>
  <c r="F32" l="1"/>
  <c r="I32" l="1"/>
  <c r="K32" s="1"/>
  <c r="G33" s="1"/>
  <c r="H32" l="1"/>
  <c r="J32" s="1"/>
  <c r="F33" l="1"/>
  <c r="I33" l="1"/>
  <c r="K33" s="1"/>
  <c r="H33" l="1"/>
  <c r="J33" s="1"/>
</calcChain>
</file>

<file path=xl/sharedStrings.xml><?xml version="1.0" encoding="utf-8"?>
<sst xmlns="http://schemas.openxmlformats.org/spreadsheetml/2006/main" count="48" uniqueCount="44">
  <si>
    <t xml:space="preserve"> </t>
  </si>
  <si>
    <t>Variables endógenas</t>
  </si>
  <si>
    <t>Parámetros</t>
  </si>
  <si>
    <t>Variables exógenas</t>
  </si>
  <si>
    <t>Tiempo</t>
  </si>
  <si>
    <t>EE Inicial</t>
  </si>
  <si>
    <t>EE Final</t>
  </si>
  <si>
    <t>p: Nivel de precios</t>
  </si>
  <si>
    <t>Psi</t>
  </si>
  <si>
    <t>Theta</t>
  </si>
  <si>
    <t>Beta1</t>
  </si>
  <si>
    <t>m: Cantidad de dinero</t>
  </si>
  <si>
    <t>Beta0: Gasto público</t>
  </si>
  <si>
    <t>p</t>
  </si>
  <si>
    <t>yd: Nivel de demanda</t>
  </si>
  <si>
    <t>i: Tipo de interés nominal</t>
  </si>
  <si>
    <t>yd</t>
  </si>
  <si>
    <t>i</t>
  </si>
  <si>
    <t>s: Tipo de cambio nominal</t>
  </si>
  <si>
    <t>p_ee0</t>
  </si>
  <si>
    <t>s_ee0</t>
  </si>
  <si>
    <t>s</t>
  </si>
  <si>
    <t>i*: Tipo de interés nominal del exterior</t>
  </si>
  <si>
    <t>p*: Nivel de precios del exterior</t>
  </si>
  <si>
    <t>Beta2</t>
  </si>
  <si>
    <t>Valores propios</t>
  </si>
  <si>
    <t>Mi</t>
  </si>
  <si>
    <t>EJERCICIO 3: El desbordamiento del tipo de cambio</t>
  </si>
  <si>
    <t>Valor Final</t>
  </si>
  <si>
    <t>Valor Inicial</t>
  </si>
  <si>
    <t>Variación respecto al tiempo</t>
  </si>
  <si>
    <t>Parte real</t>
  </si>
  <si>
    <t>Parte imaginaria</t>
  </si>
  <si>
    <t>Condición Estabilidad</t>
  </si>
  <si>
    <t>Estado Estacionario</t>
  </si>
  <si>
    <t>∆p: Inflación</t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</si>
  <si>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</si>
  <si>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</si>
  <si>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r>
      <t>Módulo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</si>
  <si>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Módulo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</si>
  <si>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r>
      <rPr>
        <b/>
        <sz val="11"/>
        <color indexed="9"/>
        <rFont val="Times New Roman"/>
        <family val="1"/>
      </rPr>
      <t>∆p</t>
    </r>
  </si>
  <si>
    <r>
      <rPr>
        <b/>
        <sz val="11"/>
        <color indexed="9"/>
        <rFont val="Times New Roman"/>
        <family val="1"/>
      </rPr>
      <t>∆s</t>
    </r>
  </si>
  <si>
    <t>ypot: Nivel de producción potencial</t>
  </si>
  <si>
    <t>∆s: Depreciación tipo de cambio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</si>
</sst>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9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2" fontId="0" fillId="0" borderId="0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2" fontId="0" fillId="0" borderId="0" xfId="0" applyNumberFormat="1" applyFill="1" applyBorder="1" applyAlignment="1" applyProtection="1">
      <alignment horizontal="right"/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2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Border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2" borderId="1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3" borderId="7" xfId="0" applyFont="1" applyFill="1" applyBorder="1" applyProtection="1">
      <protection locked="0"/>
    </xf>
    <xf numFmtId="0" fontId="5" fillId="3" borderId="0" xfId="0" applyFont="1" applyFill="1" applyBorder="1" applyProtection="1">
      <protection locked="0"/>
    </xf>
    <xf numFmtId="0" fontId="5" fillId="3" borderId="8" xfId="0" applyFont="1" applyFill="1" applyBorder="1" applyProtection="1">
      <protection locked="0"/>
    </xf>
    <xf numFmtId="0" fontId="5" fillId="3" borderId="9" xfId="0" applyFont="1" applyFill="1" applyBorder="1" applyProtection="1">
      <protection locked="0"/>
    </xf>
    <xf numFmtId="0" fontId="5" fillId="3" borderId="10" xfId="0" applyFont="1" applyFill="1" applyBorder="1" applyProtection="1">
      <protection locked="0"/>
    </xf>
    <xf numFmtId="0" fontId="5" fillId="3" borderId="11" xfId="0" applyFont="1" applyFill="1" applyBorder="1" applyProtection="1">
      <protection locked="0"/>
    </xf>
    <xf numFmtId="2" fontId="5" fillId="3" borderId="0" xfId="0" applyNumberFormat="1" applyFont="1" applyFill="1" applyBorder="1" applyAlignment="1" applyProtection="1">
      <alignment horizontal="right"/>
      <protection locked="0"/>
    </xf>
    <xf numFmtId="2" fontId="5" fillId="3" borderId="8" xfId="0" applyNumberFormat="1" applyFont="1" applyFill="1" applyBorder="1" applyAlignment="1" applyProtection="1">
      <alignment horizontal="right"/>
      <protection locked="0"/>
    </xf>
    <xf numFmtId="2" fontId="5" fillId="3" borderId="10" xfId="0" applyNumberFormat="1" applyFont="1" applyFill="1" applyBorder="1" applyAlignment="1" applyProtection="1">
      <alignment horizontal="right"/>
      <protection locked="0"/>
    </xf>
    <xf numFmtId="2" fontId="5" fillId="3" borderId="11" xfId="0" applyNumberFormat="1" applyFont="1" applyFill="1" applyBorder="1" applyAlignment="1" applyProtection="1">
      <alignment horizontal="right"/>
      <protection locked="0"/>
    </xf>
    <xf numFmtId="0" fontId="5" fillId="3" borderId="7" xfId="0" applyFont="1" applyFill="1" applyBorder="1"/>
    <xf numFmtId="2" fontId="5" fillId="3" borderId="0" xfId="0" applyNumberFormat="1" applyFont="1" applyFill="1" applyBorder="1" applyProtection="1">
      <protection locked="0"/>
    </xf>
    <xf numFmtId="2" fontId="5" fillId="3" borderId="8" xfId="0" applyNumberFormat="1" applyFont="1" applyFill="1" applyBorder="1" applyProtection="1">
      <protection locked="0"/>
    </xf>
    <xf numFmtId="0" fontId="5" fillId="3" borderId="9" xfId="0" applyFont="1" applyFill="1" applyBorder="1"/>
    <xf numFmtId="2" fontId="5" fillId="3" borderId="10" xfId="0" applyNumberFormat="1" applyFont="1" applyFill="1" applyBorder="1" applyProtection="1">
      <protection locked="0"/>
    </xf>
    <xf numFmtId="2" fontId="5" fillId="3" borderId="11" xfId="0" applyNumberFormat="1" applyFont="1" applyFill="1" applyBorder="1" applyProtection="1">
      <protection locked="0"/>
    </xf>
    <xf numFmtId="0" fontId="5" fillId="3" borderId="7" xfId="0" applyFont="1" applyFill="1" applyBorder="1" applyAlignment="1" applyProtection="1">
      <alignment horizontal="center"/>
      <protection locked="0"/>
    </xf>
    <xf numFmtId="2" fontId="5" fillId="3" borderId="0" xfId="0" applyNumberFormat="1" applyFont="1" applyFill="1" applyBorder="1" applyAlignment="1" applyProtection="1">
      <alignment horizontal="center"/>
      <protection locked="0"/>
    </xf>
    <xf numFmtId="2" fontId="5" fillId="3" borderId="8" xfId="0" applyNumberFormat="1" applyFont="1" applyFill="1" applyBorder="1" applyAlignment="1" applyProtection="1">
      <alignment horizontal="center"/>
      <protection locked="0"/>
    </xf>
    <xf numFmtId="0" fontId="5" fillId="3" borderId="9" xfId="0" applyFont="1" applyFill="1" applyBorder="1" applyAlignment="1" applyProtection="1">
      <alignment horizontal="center"/>
      <protection locked="0"/>
    </xf>
    <xf numFmtId="2" fontId="5" fillId="3" borderId="10" xfId="0" applyNumberFormat="1" applyFont="1" applyFill="1" applyBorder="1" applyAlignment="1" applyProtection="1">
      <alignment horizontal="center"/>
      <protection locked="0"/>
    </xf>
    <xf numFmtId="2" fontId="5" fillId="3" borderId="11" xfId="0" applyNumberFormat="1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Protection="1">
      <protection locked="0"/>
    </xf>
    <xf numFmtId="0" fontId="7" fillId="4" borderId="5" xfId="0" applyFont="1" applyFill="1" applyBorder="1" applyProtection="1">
      <protection locked="0"/>
    </xf>
    <xf numFmtId="0" fontId="8" fillId="4" borderId="6" xfId="0" applyFont="1" applyFill="1" applyBorder="1" applyProtection="1">
      <protection locked="0"/>
    </xf>
    <xf numFmtId="0" fontId="7" fillId="4" borderId="4" xfId="0" applyFont="1" applyFill="1" applyBorder="1" applyAlignment="1" applyProtection="1">
      <alignment horizontal="left"/>
      <protection locked="0"/>
    </xf>
    <xf numFmtId="0" fontId="7" fillId="4" borderId="5" xfId="0" applyFont="1" applyFill="1" applyBorder="1" applyAlignment="1" applyProtection="1">
      <alignment horizontal="right"/>
      <protection locked="0"/>
    </xf>
    <xf numFmtId="0" fontId="7" fillId="4" borderId="6" xfId="0" applyFont="1" applyFill="1" applyBorder="1" applyAlignment="1" applyProtection="1">
      <alignment horizontal="right"/>
      <protection locked="0"/>
    </xf>
    <xf numFmtId="0" fontId="7" fillId="4" borderId="4" xfId="0" applyFont="1" applyFill="1" applyBorder="1" applyAlignment="1" applyProtection="1">
      <protection locked="0"/>
    </xf>
    <xf numFmtId="0" fontId="7" fillId="4" borderId="5" xfId="0" applyFont="1" applyFill="1" applyBorder="1" applyAlignment="1" applyProtection="1">
      <alignment horizontal="center"/>
      <protection locked="0"/>
    </xf>
    <xf numFmtId="0" fontId="7" fillId="4" borderId="6" xfId="0" applyFont="1" applyFill="1" applyBorder="1" applyAlignment="1" applyProtection="1">
      <alignment horizontal="center"/>
      <protection locked="0"/>
    </xf>
    <xf numFmtId="0" fontId="9" fillId="4" borderId="4" xfId="0" applyFont="1" applyFill="1" applyBorder="1" applyAlignment="1" applyProtection="1">
      <alignment horizontal="center"/>
      <protection locked="0"/>
    </xf>
    <xf numFmtId="0" fontId="9" fillId="4" borderId="5" xfId="0" applyFont="1" applyFill="1" applyBorder="1" applyAlignment="1" applyProtection="1">
      <alignment horizontal="center"/>
      <protection locked="0"/>
    </xf>
    <xf numFmtId="0" fontId="9" fillId="4" borderId="6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Nivel de precios</a:t>
            </a:r>
          </a:p>
        </c:rich>
      </c:tx>
      <c:layout>
        <c:manualLayout>
          <c:xMode val="edge"/>
          <c:yMode val="edge"/>
          <c:x val="0.3315788304239749"/>
          <c:y val="3.83277373347199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84210526315788"/>
          <c:y val="0.21812116276669133"/>
          <c:w val="0.82631578947368423"/>
          <c:h val="0.54698076201493351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Hoja1!$F$3:$F$33</c:f>
              <c:numCache>
                <c:formatCode>0.00</c:formatCode>
                <c:ptCount val="31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53-47FF-A4B2-6CA1647AA83F}"/>
            </c:ext>
          </c:extLst>
        </c:ser>
        <c:dLbls/>
        <c:marker val="1"/>
        <c:axId val="83318656"/>
        <c:axId val="83329024"/>
      </c:lineChart>
      <c:catAx>
        <c:axId val="83318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8157896929550487"/>
              <c:y val="0.86759609765760415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3329024"/>
        <c:crosses val="autoZero"/>
        <c:auto val="1"/>
        <c:lblAlgn val="ctr"/>
        <c:lblOffset val="100"/>
        <c:tickLblSkip val="4"/>
        <c:tickMarkSkip val="1"/>
      </c:catAx>
      <c:valAx>
        <c:axId val="8332902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331865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Tipo de cambio nominal</a:t>
            </a:r>
          </a:p>
        </c:rich>
      </c:tx>
      <c:layout>
        <c:manualLayout>
          <c:xMode val="edge"/>
          <c:yMode val="edge"/>
          <c:x val="0.25459373133913815"/>
          <c:y val="3.6065567275788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85603996483341"/>
          <c:y val="0.20689686841335903"/>
          <c:w val="0.80840102218929988"/>
          <c:h val="0.5736685896915865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Hoja1!$G$3:$G$33</c:f>
              <c:numCache>
                <c:formatCode>0.00</c:formatCode>
                <c:ptCount val="31"/>
                <c:pt idx="0">
                  <c:v>76.515000000000001</c:v>
                </c:pt>
                <c:pt idx="1">
                  <c:v>76.515000000000001</c:v>
                </c:pt>
                <c:pt idx="2">
                  <c:v>76.515000000000001</c:v>
                </c:pt>
                <c:pt idx="3">
                  <c:v>76.515000000000001</c:v>
                </c:pt>
                <c:pt idx="4">
                  <c:v>76.515000000000001</c:v>
                </c:pt>
                <c:pt idx="5">
                  <c:v>76.515000000000001</c:v>
                </c:pt>
                <c:pt idx="6">
                  <c:v>76.515000000000001</c:v>
                </c:pt>
                <c:pt idx="7">
                  <c:v>76.515000000000001</c:v>
                </c:pt>
                <c:pt idx="8">
                  <c:v>76.515000000000001</c:v>
                </c:pt>
                <c:pt idx="9">
                  <c:v>76.515000000000001</c:v>
                </c:pt>
                <c:pt idx="10">
                  <c:v>76.515000000000001</c:v>
                </c:pt>
                <c:pt idx="11">
                  <c:v>76.515000000000001</c:v>
                </c:pt>
                <c:pt idx="12">
                  <c:v>76.515000000000001</c:v>
                </c:pt>
                <c:pt idx="13">
                  <c:v>76.515000000000001</c:v>
                </c:pt>
                <c:pt idx="14">
                  <c:v>76.515000000000001</c:v>
                </c:pt>
                <c:pt idx="15">
                  <c:v>76.515000000000001</c:v>
                </c:pt>
                <c:pt idx="16">
                  <c:v>76.515000000000001</c:v>
                </c:pt>
                <c:pt idx="17">
                  <c:v>76.515000000000001</c:v>
                </c:pt>
                <c:pt idx="18">
                  <c:v>76.515000000000001</c:v>
                </c:pt>
                <c:pt idx="19">
                  <c:v>76.515000000000001</c:v>
                </c:pt>
                <c:pt idx="20">
                  <c:v>76.515000000000001</c:v>
                </c:pt>
                <c:pt idx="21">
                  <c:v>76.515000000000001</c:v>
                </c:pt>
                <c:pt idx="22">
                  <c:v>76.515000000000001</c:v>
                </c:pt>
                <c:pt idx="23">
                  <c:v>76.515000000000001</c:v>
                </c:pt>
                <c:pt idx="24">
                  <c:v>76.515000000000001</c:v>
                </c:pt>
                <c:pt idx="25">
                  <c:v>76.515000000000001</c:v>
                </c:pt>
                <c:pt idx="26">
                  <c:v>76.515000000000001</c:v>
                </c:pt>
                <c:pt idx="27">
                  <c:v>76.515000000000001</c:v>
                </c:pt>
                <c:pt idx="28">
                  <c:v>76.515000000000001</c:v>
                </c:pt>
                <c:pt idx="29">
                  <c:v>76.515000000000001</c:v>
                </c:pt>
                <c:pt idx="30">
                  <c:v>76.515000000000001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7D-46FB-B0BE-EBDC9DFBC1DF}"/>
            </c:ext>
          </c:extLst>
        </c:ser>
        <c:dLbls/>
        <c:marker val="1"/>
        <c:axId val="83357696"/>
        <c:axId val="83359616"/>
      </c:lineChart>
      <c:catAx>
        <c:axId val="8335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9081503700926288"/>
              <c:y val="0.875409894517902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3359616"/>
        <c:crosses val="autoZero"/>
        <c:auto val="1"/>
        <c:lblAlgn val="ctr"/>
        <c:lblOffset val="100"/>
        <c:tickLblSkip val="4"/>
        <c:tickMarkSkip val="1"/>
      </c:catAx>
      <c:valAx>
        <c:axId val="8335961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335769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Nivel de demanda</a:t>
            </a:r>
          </a:p>
        </c:rich>
      </c:tx>
      <c:layout>
        <c:manualLayout>
          <c:xMode val="edge"/>
          <c:yMode val="edge"/>
          <c:x val="0.31413628851949071"/>
          <c:y val="3.68999158124102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670100041585133"/>
          <c:y val="0.22697404877359292"/>
          <c:w val="0.7774945770742302"/>
          <c:h val="0.53289559277278353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Hoja1!$H$3:$H$33</c:f>
              <c:numCache>
                <c:formatCode>0.00</c:formatCode>
                <c:ptCount val="31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2000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2">
                  <c:v>2000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2000</c:v>
                </c:pt>
                <c:pt idx="20">
                  <c:v>2000</c:v>
                </c:pt>
                <c:pt idx="21">
                  <c:v>2000</c:v>
                </c:pt>
                <c:pt idx="22">
                  <c:v>2000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  <c:pt idx="30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1C7-42AD-B905-62EA06226F92}"/>
            </c:ext>
          </c:extLst>
        </c:ser>
        <c:dLbls/>
        <c:marker val="1"/>
        <c:axId val="83412864"/>
        <c:axId val="83431424"/>
      </c:lineChart>
      <c:catAx>
        <c:axId val="83412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50785401824771903"/>
              <c:y val="0.85977992373594814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3431424"/>
        <c:crosses val="autoZero"/>
        <c:auto val="1"/>
        <c:lblAlgn val="ctr"/>
        <c:lblOffset val="100"/>
        <c:tickLblSkip val="4"/>
        <c:tickMarkSkip val="1"/>
      </c:catAx>
      <c:valAx>
        <c:axId val="8343142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341286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Tipo de interés nominal</a:t>
            </a:r>
          </a:p>
        </c:rich>
      </c:tx>
      <c:layout>
        <c:manualLayout>
          <c:xMode val="edge"/>
          <c:yMode val="edge"/>
          <c:x val="0.26109680734352647"/>
          <c:y val="3.6764819491903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017120936805974"/>
          <c:y val="0.22151931957872356"/>
          <c:w val="0.83077131102591917"/>
          <c:h val="0.5411400766726364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Hoja1!$I$3:$I$33</c:f>
              <c:numCache>
                <c:formatCode>0.00</c:formatCode>
                <c:ptCount val="31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E0-4F5E-BE9A-26771F8FAFD7}"/>
            </c:ext>
          </c:extLst>
        </c:ser>
        <c:dLbls/>
        <c:marker val="1"/>
        <c:axId val="83451904"/>
        <c:axId val="83453824"/>
      </c:lineChart>
      <c:catAx>
        <c:axId val="83451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8041772556208256"/>
              <c:y val="0.86029376516614664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3453824"/>
        <c:crosses val="autoZero"/>
        <c:auto val="1"/>
        <c:lblAlgn val="ctr"/>
        <c:lblOffset val="100"/>
        <c:tickLblSkip val="4"/>
        <c:tickMarkSkip val="1"/>
      </c:catAx>
      <c:valAx>
        <c:axId val="8345382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345190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0</xdr:rowOff>
    </xdr:from>
    <xdr:to>
      <xdr:col>16</xdr:col>
      <xdr:colOff>571500</xdr:colOff>
      <xdr:row>16</xdr:row>
      <xdr:rowOff>121920</xdr:rowOff>
    </xdr:to>
    <xdr:graphicFrame macro="">
      <xdr:nvGraphicFramePr>
        <xdr:cNvPr id="124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16</xdr:col>
      <xdr:colOff>571500</xdr:colOff>
      <xdr:row>34</xdr:row>
      <xdr:rowOff>121920</xdr:rowOff>
    </xdr:to>
    <xdr:graphicFrame macro="">
      <xdr:nvGraphicFramePr>
        <xdr:cNvPr id="124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45720</xdr:colOff>
      <xdr:row>2</xdr:row>
      <xdr:rowOff>7620</xdr:rowOff>
    </xdr:from>
    <xdr:to>
      <xdr:col>21</xdr:col>
      <xdr:colOff>617220</xdr:colOff>
      <xdr:row>16</xdr:row>
      <xdr:rowOff>137160</xdr:rowOff>
    </xdr:to>
    <xdr:graphicFrame macro="">
      <xdr:nvGraphicFramePr>
        <xdr:cNvPr id="124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22860</xdr:colOff>
      <xdr:row>20</xdr:row>
      <xdr:rowOff>30480</xdr:rowOff>
    </xdr:from>
    <xdr:to>
      <xdr:col>21</xdr:col>
      <xdr:colOff>586740</xdr:colOff>
      <xdr:row>34</xdr:row>
      <xdr:rowOff>152400</xdr:rowOff>
    </xdr:to>
    <xdr:graphicFrame macro="">
      <xdr:nvGraphicFramePr>
        <xdr:cNvPr id="124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43"/>
  <sheetViews>
    <sheetView tabSelected="1" zoomScale="96" zoomScaleNormal="96" workbookViewId="0">
      <selection activeCell="I39" sqref="I39"/>
    </sheetView>
  </sheetViews>
  <sheetFormatPr baseColWidth="10" defaultColWidth="11.42578125" defaultRowHeight="12.75"/>
  <cols>
    <col min="1" max="1" width="31.7109375" style="1" customWidth="1"/>
    <col min="2" max="2" width="13.85546875" style="1" customWidth="1"/>
    <col min="3" max="3" width="16.28515625" style="1" customWidth="1"/>
    <col min="4" max="4" width="3" style="1" customWidth="1"/>
    <col min="5" max="5" width="11.42578125" style="1"/>
    <col min="6" max="6" width="12.28515625" style="1" bestFit="1" customWidth="1"/>
    <col min="7" max="7" width="13.28515625" style="1" bestFit="1" customWidth="1"/>
    <col min="8" max="9" width="14.42578125" style="1" bestFit="1" customWidth="1"/>
    <col min="10" max="10" width="11.7109375" style="1" bestFit="1" customWidth="1"/>
    <col min="11" max="11" width="12.28515625" style="1" bestFit="1" customWidth="1"/>
    <col min="12" max="12" width="6.28515625" style="1" customWidth="1"/>
    <col min="13" max="16384" width="11.42578125" style="1"/>
  </cols>
  <sheetData>
    <row r="1" spans="1:59" ht="13.9" customHeight="1" thickBot="1">
      <c r="A1" s="19" t="s">
        <v>27</v>
      </c>
      <c r="B1" s="20"/>
      <c r="C1" s="21"/>
      <c r="D1" s="13"/>
      <c r="E1" s="14"/>
      <c r="F1" s="14"/>
      <c r="G1" s="14"/>
      <c r="H1" s="14"/>
      <c r="I1" s="14"/>
      <c r="J1" s="14"/>
      <c r="K1" s="14"/>
      <c r="BD1" s="2"/>
    </row>
    <row r="2" spans="1:59" ht="13.9" customHeight="1" thickBot="1">
      <c r="A2" s="14" t="s">
        <v>0</v>
      </c>
      <c r="B2" s="14"/>
      <c r="C2" s="14"/>
      <c r="D2" s="14"/>
      <c r="E2" s="53" t="s">
        <v>4</v>
      </c>
      <c r="F2" s="54" t="s">
        <v>13</v>
      </c>
      <c r="G2" s="54" t="s">
        <v>21</v>
      </c>
      <c r="H2" s="54" t="s">
        <v>16</v>
      </c>
      <c r="I2" s="54" t="s">
        <v>17</v>
      </c>
      <c r="J2" s="54" t="s">
        <v>40</v>
      </c>
      <c r="K2" s="55" t="s">
        <v>41</v>
      </c>
      <c r="BD2" s="3"/>
      <c r="BE2" s="3"/>
      <c r="BF2" s="3"/>
    </row>
    <row r="3" spans="1:59" ht="13.9" customHeight="1">
      <c r="A3" s="44" t="s">
        <v>1</v>
      </c>
      <c r="B3" s="45" t="s">
        <v>30</v>
      </c>
      <c r="C3" s="46"/>
      <c r="D3" s="14"/>
      <c r="E3" s="38">
        <v>0</v>
      </c>
      <c r="F3" s="39">
        <f>pbar_0</f>
        <v>1.5</v>
      </c>
      <c r="G3" s="39">
        <f>sbar_0</f>
        <v>76.515000000000001</v>
      </c>
      <c r="H3" s="39">
        <f>Beta0_0+Beta1*(G3-F3+pext_0)+(Beta2/Theta)*(m_0-F3-Psi*ypot_0)</f>
        <v>2000</v>
      </c>
      <c r="I3" s="39">
        <f>-1/Theta*(m_0-F3-Psi*ypot_0)</f>
        <v>3</v>
      </c>
      <c r="J3" s="39">
        <f t="shared" ref="J3" si="0">Mi*(H3-ypot_0)</f>
        <v>0</v>
      </c>
      <c r="K3" s="40">
        <f>I3-iext_0</f>
        <v>0</v>
      </c>
    </row>
    <row r="4" spans="1:59" ht="13.9" customHeight="1">
      <c r="A4" s="22" t="s">
        <v>7</v>
      </c>
      <c r="B4" s="23" t="s">
        <v>35</v>
      </c>
      <c r="C4" s="24" t="s">
        <v>0</v>
      </c>
      <c r="D4" s="14"/>
      <c r="E4" s="38">
        <v>1</v>
      </c>
      <c r="F4" s="39">
        <f t="shared" ref="F4:F33" si="1">F3+J3</f>
        <v>1.5</v>
      </c>
      <c r="G4" s="39">
        <f t="shared" ref="G4" si="2">-(m_1-F4-Psi*ypot_1)/(Theta*Lambda1)-iext_1/Lambda1+sbar_1</f>
        <v>76.515000000000001</v>
      </c>
      <c r="H4" s="39">
        <f t="shared" ref="H4:H33" si="3">Beta0_1+Beta1*(G4-F4+pext_1)-Beta2*I4</f>
        <v>2000</v>
      </c>
      <c r="I4" s="39">
        <f t="shared" ref="I4:I33" si="4">-1/Theta*(m_1-F4-Psi*ypot_1)</f>
        <v>3</v>
      </c>
      <c r="J4" s="39">
        <f t="shared" ref="J4:J33" si="5">Mi*(H4-ypot_1)</f>
        <v>0</v>
      </c>
      <c r="K4" s="40">
        <f t="shared" ref="K4:K33" si="6">I4-iext_1</f>
        <v>0</v>
      </c>
    </row>
    <row r="5" spans="1:59" ht="13.9" customHeight="1">
      <c r="A5" s="22" t="s">
        <v>18</v>
      </c>
      <c r="B5" s="23" t="s">
        <v>43</v>
      </c>
      <c r="C5" s="24"/>
      <c r="D5" s="14"/>
      <c r="E5" s="38">
        <v>2</v>
      </c>
      <c r="F5" s="39">
        <f t="shared" si="1"/>
        <v>1.5</v>
      </c>
      <c r="G5" s="39">
        <f>G4+K4</f>
        <v>76.515000000000001</v>
      </c>
      <c r="H5" s="39">
        <f t="shared" si="3"/>
        <v>2000</v>
      </c>
      <c r="I5" s="39">
        <f t="shared" si="4"/>
        <v>3</v>
      </c>
      <c r="J5" s="39">
        <f t="shared" si="5"/>
        <v>0</v>
      </c>
      <c r="K5" s="40">
        <f t="shared" si="6"/>
        <v>0</v>
      </c>
    </row>
    <row r="6" spans="1:59" ht="13.9" customHeight="1">
      <c r="A6" s="22" t="s">
        <v>14</v>
      </c>
      <c r="B6" s="23"/>
      <c r="C6" s="24"/>
      <c r="D6" s="14"/>
      <c r="E6" s="38">
        <f>E5+1</f>
        <v>3</v>
      </c>
      <c r="F6" s="39">
        <f t="shared" si="1"/>
        <v>1.5</v>
      </c>
      <c r="G6" s="39">
        <f t="shared" ref="G6:G33" si="7">G5+K5</f>
        <v>76.515000000000001</v>
      </c>
      <c r="H6" s="39">
        <f t="shared" si="3"/>
        <v>2000</v>
      </c>
      <c r="I6" s="39">
        <f t="shared" si="4"/>
        <v>3</v>
      </c>
      <c r="J6" s="39">
        <f t="shared" si="5"/>
        <v>0</v>
      </c>
      <c r="K6" s="40">
        <f t="shared" si="6"/>
        <v>0</v>
      </c>
    </row>
    <row r="7" spans="1:59" ht="13.9" customHeight="1" thickBot="1">
      <c r="A7" s="25" t="s">
        <v>15</v>
      </c>
      <c r="B7" s="26"/>
      <c r="C7" s="27"/>
      <c r="D7" s="14"/>
      <c r="E7" s="38">
        <f t="shared" ref="E7:E33" si="8">E6+1</f>
        <v>4</v>
      </c>
      <c r="F7" s="39">
        <f t="shared" si="1"/>
        <v>1.5</v>
      </c>
      <c r="G7" s="39">
        <f t="shared" si="7"/>
        <v>76.515000000000001</v>
      </c>
      <c r="H7" s="39">
        <f t="shared" si="3"/>
        <v>2000</v>
      </c>
      <c r="I7" s="39">
        <f t="shared" si="4"/>
        <v>3</v>
      </c>
      <c r="J7" s="39">
        <f t="shared" si="5"/>
        <v>0</v>
      </c>
      <c r="K7" s="40">
        <f t="shared" si="6"/>
        <v>0</v>
      </c>
    </row>
    <row r="8" spans="1:59" ht="13.9" customHeight="1" thickBot="1">
      <c r="A8" s="14"/>
      <c r="B8" s="15"/>
      <c r="C8" s="14"/>
      <c r="D8" s="14"/>
      <c r="E8" s="38">
        <f t="shared" si="8"/>
        <v>5</v>
      </c>
      <c r="F8" s="39">
        <f t="shared" si="1"/>
        <v>1.5</v>
      </c>
      <c r="G8" s="39">
        <f t="shared" si="7"/>
        <v>76.515000000000001</v>
      </c>
      <c r="H8" s="39">
        <f t="shared" si="3"/>
        <v>2000</v>
      </c>
      <c r="I8" s="39">
        <f t="shared" si="4"/>
        <v>3</v>
      </c>
      <c r="J8" s="39">
        <f t="shared" si="5"/>
        <v>0</v>
      </c>
      <c r="K8" s="40">
        <f t="shared" si="6"/>
        <v>0</v>
      </c>
      <c r="BG8" s="4"/>
    </row>
    <row r="9" spans="1:59" ht="13.9" customHeight="1">
      <c r="A9" s="47" t="s">
        <v>2</v>
      </c>
      <c r="B9" s="46"/>
      <c r="C9" s="14"/>
      <c r="D9" s="14"/>
      <c r="E9" s="38">
        <f t="shared" si="8"/>
        <v>6</v>
      </c>
      <c r="F9" s="39">
        <f t="shared" si="1"/>
        <v>1.5</v>
      </c>
      <c r="G9" s="39">
        <f t="shared" si="7"/>
        <v>76.515000000000001</v>
      </c>
      <c r="H9" s="39">
        <f t="shared" si="3"/>
        <v>2000</v>
      </c>
      <c r="I9" s="39">
        <f t="shared" si="4"/>
        <v>3</v>
      </c>
      <c r="J9" s="39">
        <f t="shared" si="5"/>
        <v>0</v>
      </c>
      <c r="K9" s="40">
        <f t="shared" si="6"/>
        <v>0</v>
      </c>
    </row>
    <row r="10" spans="1:59" ht="13.9" customHeight="1">
      <c r="A10" s="22" t="s">
        <v>8</v>
      </c>
      <c r="B10" s="24">
        <v>0.05</v>
      </c>
      <c r="C10" s="14"/>
      <c r="D10" s="14"/>
      <c r="E10" s="38">
        <f t="shared" si="8"/>
        <v>7</v>
      </c>
      <c r="F10" s="39">
        <f t="shared" si="1"/>
        <v>1.5</v>
      </c>
      <c r="G10" s="39">
        <f t="shared" si="7"/>
        <v>76.515000000000001</v>
      </c>
      <c r="H10" s="39">
        <f t="shared" si="3"/>
        <v>2000</v>
      </c>
      <c r="I10" s="39">
        <f t="shared" si="4"/>
        <v>3</v>
      </c>
      <c r="J10" s="39">
        <f t="shared" si="5"/>
        <v>0</v>
      </c>
      <c r="K10" s="40">
        <f t="shared" si="6"/>
        <v>0</v>
      </c>
    </row>
    <row r="11" spans="1:59" ht="13.9" customHeight="1">
      <c r="A11" s="22" t="s">
        <v>9</v>
      </c>
      <c r="B11" s="24">
        <v>0.5</v>
      </c>
      <c r="C11" s="14"/>
      <c r="D11" s="14"/>
      <c r="E11" s="38">
        <f t="shared" si="8"/>
        <v>8</v>
      </c>
      <c r="F11" s="39">
        <f t="shared" si="1"/>
        <v>1.5</v>
      </c>
      <c r="G11" s="39">
        <f t="shared" si="7"/>
        <v>76.515000000000001</v>
      </c>
      <c r="H11" s="39">
        <f t="shared" si="3"/>
        <v>2000</v>
      </c>
      <c r="I11" s="39">
        <f t="shared" si="4"/>
        <v>3</v>
      </c>
      <c r="J11" s="39">
        <f t="shared" si="5"/>
        <v>0</v>
      </c>
      <c r="K11" s="40">
        <f t="shared" si="6"/>
        <v>0</v>
      </c>
    </row>
    <row r="12" spans="1:59" ht="13.9" customHeight="1">
      <c r="A12" s="22" t="s">
        <v>10</v>
      </c>
      <c r="B12" s="24">
        <v>20</v>
      </c>
      <c r="C12" s="14" t="s">
        <v>0</v>
      </c>
      <c r="D12" s="14"/>
      <c r="E12" s="38">
        <f t="shared" si="8"/>
        <v>9</v>
      </c>
      <c r="F12" s="39">
        <f t="shared" si="1"/>
        <v>1.5</v>
      </c>
      <c r="G12" s="39">
        <f t="shared" si="7"/>
        <v>76.515000000000001</v>
      </c>
      <c r="H12" s="39">
        <f t="shared" si="3"/>
        <v>2000</v>
      </c>
      <c r="I12" s="39">
        <f t="shared" si="4"/>
        <v>3</v>
      </c>
      <c r="J12" s="39">
        <f t="shared" si="5"/>
        <v>0</v>
      </c>
      <c r="K12" s="40">
        <f t="shared" si="6"/>
        <v>0</v>
      </c>
    </row>
    <row r="13" spans="1:59" ht="13.9" customHeight="1">
      <c r="A13" s="22" t="s">
        <v>24</v>
      </c>
      <c r="B13" s="24">
        <v>0.1</v>
      </c>
      <c r="C13" s="14"/>
      <c r="D13" s="14"/>
      <c r="E13" s="38">
        <f t="shared" si="8"/>
        <v>10</v>
      </c>
      <c r="F13" s="39">
        <f t="shared" si="1"/>
        <v>1.5</v>
      </c>
      <c r="G13" s="39">
        <f t="shared" si="7"/>
        <v>76.515000000000001</v>
      </c>
      <c r="H13" s="39">
        <f t="shared" si="3"/>
        <v>2000</v>
      </c>
      <c r="I13" s="39">
        <f t="shared" si="4"/>
        <v>3</v>
      </c>
      <c r="J13" s="39">
        <f t="shared" si="5"/>
        <v>0</v>
      </c>
      <c r="K13" s="40">
        <f t="shared" si="6"/>
        <v>0</v>
      </c>
      <c r="M13" s="1" t="s">
        <v>0</v>
      </c>
    </row>
    <row r="14" spans="1:59" ht="13.9" customHeight="1" thickBot="1">
      <c r="A14" s="25" t="s">
        <v>26</v>
      </c>
      <c r="B14" s="27">
        <v>0.01</v>
      </c>
      <c r="C14" s="14"/>
      <c r="D14" s="14"/>
      <c r="E14" s="38">
        <f t="shared" si="8"/>
        <v>11</v>
      </c>
      <c r="F14" s="39">
        <f t="shared" si="1"/>
        <v>1.5</v>
      </c>
      <c r="G14" s="39">
        <f t="shared" si="7"/>
        <v>76.515000000000001</v>
      </c>
      <c r="H14" s="39">
        <f t="shared" si="3"/>
        <v>2000</v>
      </c>
      <c r="I14" s="39">
        <f t="shared" si="4"/>
        <v>3</v>
      </c>
      <c r="J14" s="39">
        <f t="shared" si="5"/>
        <v>0</v>
      </c>
      <c r="K14" s="40">
        <f t="shared" si="6"/>
        <v>0</v>
      </c>
    </row>
    <row r="15" spans="1:59" ht="13.9" customHeight="1" thickBot="1">
      <c r="A15" s="14"/>
      <c r="B15" s="14"/>
      <c r="C15" s="16" t="s">
        <v>0</v>
      </c>
      <c r="D15" s="16"/>
      <c r="E15" s="38">
        <f t="shared" si="8"/>
        <v>12</v>
      </c>
      <c r="F15" s="39">
        <f t="shared" si="1"/>
        <v>1.5</v>
      </c>
      <c r="G15" s="39">
        <f t="shared" si="7"/>
        <v>76.515000000000001</v>
      </c>
      <c r="H15" s="39">
        <f t="shared" si="3"/>
        <v>2000</v>
      </c>
      <c r="I15" s="39">
        <f t="shared" si="4"/>
        <v>3</v>
      </c>
      <c r="J15" s="39">
        <f t="shared" si="5"/>
        <v>0</v>
      </c>
      <c r="K15" s="40">
        <f t="shared" si="6"/>
        <v>0</v>
      </c>
    </row>
    <row r="16" spans="1:59" ht="13.9" customHeight="1">
      <c r="A16" s="44" t="s">
        <v>3</v>
      </c>
      <c r="B16" s="48" t="s">
        <v>29</v>
      </c>
      <c r="C16" s="49" t="s">
        <v>28</v>
      </c>
      <c r="D16" s="16"/>
      <c r="E16" s="38">
        <f t="shared" si="8"/>
        <v>13</v>
      </c>
      <c r="F16" s="39">
        <f t="shared" si="1"/>
        <v>1.5</v>
      </c>
      <c r="G16" s="39">
        <f t="shared" si="7"/>
        <v>76.515000000000001</v>
      </c>
      <c r="H16" s="39">
        <f t="shared" si="3"/>
        <v>2000</v>
      </c>
      <c r="I16" s="39">
        <f t="shared" si="4"/>
        <v>3</v>
      </c>
      <c r="J16" s="39">
        <f t="shared" si="5"/>
        <v>0</v>
      </c>
      <c r="K16" s="40">
        <f t="shared" si="6"/>
        <v>0</v>
      </c>
    </row>
    <row r="17" spans="1:11" ht="13.9" customHeight="1">
      <c r="A17" s="22" t="s">
        <v>11</v>
      </c>
      <c r="B17" s="23">
        <v>100</v>
      </c>
      <c r="C17" s="24">
        <v>100</v>
      </c>
      <c r="D17" s="16"/>
      <c r="E17" s="38">
        <f t="shared" si="8"/>
        <v>14</v>
      </c>
      <c r="F17" s="39">
        <f t="shared" si="1"/>
        <v>1.5</v>
      </c>
      <c r="G17" s="39">
        <f t="shared" si="7"/>
        <v>76.515000000000001</v>
      </c>
      <c r="H17" s="39">
        <f t="shared" si="3"/>
        <v>2000</v>
      </c>
      <c r="I17" s="39">
        <f t="shared" si="4"/>
        <v>3</v>
      </c>
      <c r="J17" s="39">
        <f t="shared" si="5"/>
        <v>0</v>
      </c>
      <c r="K17" s="40">
        <f t="shared" si="6"/>
        <v>0</v>
      </c>
    </row>
    <row r="18" spans="1:11" ht="13.9" customHeight="1">
      <c r="A18" s="22" t="s">
        <v>22</v>
      </c>
      <c r="B18" s="23">
        <v>3</v>
      </c>
      <c r="C18" s="24">
        <v>3</v>
      </c>
      <c r="D18" s="17"/>
      <c r="E18" s="38">
        <f t="shared" si="8"/>
        <v>15</v>
      </c>
      <c r="F18" s="39">
        <f t="shared" si="1"/>
        <v>1.5</v>
      </c>
      <c r="G18" s="39">
        <f t="shared" si="7"/>
        <v>76.515000000000001</v>
      </c>
      <c r="H18" s="39">
        <f t="shared" si="3"/>
        <v>2000</v>
      </c>
      <c r="I18" s="39">
        <f t="shared" si="4"/>
        <v>3</v>
      </c>
      <c r="J18" s="39">
        <f t="shared" si="5"/>
        <v>0</v>
      </c>
      <c r="K18" s="40">
        <f t="shared" si="6"/>
        <v>0</v>
      </c>
    </row>
    <row r="19" spans="1:11" ht="13.9" customHeight="1">
      <c r="A19" s="22" t="s">
        <v>12</v>
      </c>
      <c r="B19" s="23">
        <v>500</v>
      </c>
      <c r="C19" s="24">
        <v>500</v>
      </c>
      <c r="D19" s="17"/>
      <c r="E19" s="38">
        <f t="shared" si="8"/>
        <v>16</v>
      </c>
      <c r="F19" s="39">
        <f t="shared" si="1"/>
        <v>1.5</v>
      </c>
      <c r="G19" s="39">
        <f t="shared" si="7"/>
        <v>76.515000000000001</v>
      </c>
      <c r="H19" s="39">
        <f t="shared" si="3"/>
        <v>2000</v>
      </c>
      <c r="I19" s="39">
        <f t="shared" si="4"/>
        <v>3</v>
      </c>
      <c r="J19" s="39">
        <f t="shared" si="5"/>
        <v>0</v>
      </c>
      <c r="K19" s="40">
        <f t="shared" si="6"/>
        <v>0</v>
      </c>
    </row>
    <row r="20" spans="1:11" ht="13.9" customHeight="1">
      <c r="A20" s="22" t="s">
        <v>23</v>
      </c>
      <c r="B20" s="23">
        <v>0</v>
      </c>
      <c r="C20" s="24">
        <v>0</v>
      </c>
      <c r="D20" s="17"/>
      <c r="E20" s="38">
        <f t="shared" si="8"/>
        <v>17</v>
      </c>
      <c r="F20" s="39">
        <f t="shared" si="1"/>
        <v>1.5</v>
      </c>
      <c r="G20" s="39">
        <f t="shared" si="7"/>
        <v>76.515000000000001</v>
      </c>
      <c r="H20" s="39">
        <f t="shared" si="3"/>
        <v>2000</v>
      </c>
      <c r="I20" s="39">
        <f t="shared" si="4"/>
        <v>3</v>
      </c>
      <c r="J20" s="39">
        <f t="shared" si="5"/>
        <v>0</v>
      </c>
      <c r="K20" s="40">
        <f t="shared" si="6"/>
        <v>0</v>
      </c>
    </row>
    <row r="21" spans="1:11" ht="13.9" customHeight="1" thickBot="1">
      <c r="A21" s="25" t="s">
        <v>42</v>
      </c>
      <c r="B21" s="26">
        <v>2000</v>
      </c>
      <c r="C21" s="27">
        <v>2000</v>
      </c>
      <c r="D21" s="15"/>
      <c r="E21" s="38">
        <f t="shared" si="8"/>
        <v>18</v>
      </c>
      <c r="F21" s="39">
        <f t="shared" si="1"/>
        <v>1.5</v>
      </c>
      <c r="G21" s="39">
        <f t="shared" si="7"/>
        <v>76.515000000000001</v>
      </c>
      <c r="H21" s="39">
        <f t="shared" si="3"/>
        <v>2000</v>
      </c>
      <c r="I21" s="39">
        <f t="shared" si="4"/>
        <v>3</v>
      </c>
      <c r="J21" s="39">
        <f t="shared" si="5"/>
        <v>0</v>
      </c>
      <c r="K21" s="40">
        <f t="shared" si="6"/>
        <v>0</v>
      </c>
    </row>
    <row r="22" spans="1:11" ht="13.9" customHeight="1" thickBot="1">
      <c r="A22" s="14"/>
      <c r="B22" s="14"/>
      <c r="C22" s="14"/>
      <c r="D22" s="18"/>
      <c r="E22" s="38">
        <f t="shared" si="8"/>
        <v>19</v>
      </c>
      <c r="F22" s="39">
        <f t="shared" si="1"/>
        <v>1.5</v>
      </c>
      <c r="G22" s="39">
        <f t="shared" si="7"/>
        <v>76.515000000000001</v>
      </c>
      <c r="H22" s="39">
        <f t="shared" si="3"/>
        <v>2000</v>
      </c>
      <c r="I22" s="39">
        <f t="shared" si="4"/>
        <v>3</v>
      </c>
      <c r="J22" s="39">
        <f t="shared" si="5"/>
        <v>0</v>
      </c>
      <c r="K22" s="40">
        <f t="shared" si="6"/>
        <v>0</v>
      </c>
    </row>
    <row r="23" spans="1:11" ht="13.9" customHeight="1">
      <c r="A23" s="50" t="s">
        <v>34</v>
      </c>
      <c r="B23" s="51" t="s">
        <v>5</v>
      </c>
      <c r="C23" s="52" t="s">
        <v>6</v>
      </c>
      <c r="D23" s="15"/>
      <c r="E23" s="38">
        <f t="shared" si="8"/>
        <v>20</v>
      </c>
      <c r="F23" s="39">
        <f t="shared" si="1"/>
        <v>1.5</v>
      </c>
      <c r="G23" s="39">
        <f t="shared" si="7"/>
        <v>76.515000000000001</v>
      </c>
      <c r="H23" s="39">
        <f t="shared" si="3"/>
        <v>2000</v>
      </c>
      <c r="I23" s="39">
        <f t="shared" si="4"/>
        <v>3</v>
      </c>
      <c r="J23" s="39">
        <f t="shared" si="5"/>
        <v>0</v>
      </c>
      <c r="K23" s="40">
        <f t="shared" si="6"/>
        <v>0</v>
      </c>
    </row>
    <row r="24" spans="1:11" ht="13.9" customHeight="1">
      <c r="A24" s="22" t="s">
        <v>19</v>
      </c>
      <c r="B24" s="28">
        <f>m_0-Psi*ypot_0+Theta*iext_0</f>
        <v>1.5</v>
      </c>
      <c r="C24" s="29">
        <f>m_1-Psi*ypot_1+Theta*iext_1</f>
        <v>1.5</v>
      </c>
      <c r="D24" s="15"/>
      <c r="E24" s="38">
        <f t="shared" si="8"/>
        <v>21</v>
      </c>
      <c r="F24" s="39">
        <f t="shared" si="1"/>
        <v>1.5</v>
      </c>
      <c r="G24" s="39">
        <f t="shared" si="7"/>
        <v>76.515000000000001</v>
      </c>
      <c r="H24" s="39">
        <f t="shared" si="3"/>
        <v>2000</v>
      </c>
      <c r="I24" s="39">
        <f t="shared" si="4"/>
        <v>3</v>
      </c>
      <c r="J24" s="39">
        <f t="shared" si="5"/>
        <v>0</v>
      </c>
      <c r="K24" s="40">
        <f t="shared" si="6"/>
        <v>0</v>
      </c>
    </row>
    <row r="25" spans="1:11" ht="13.9" customHeight="1" thickBot="1">
      <c r="A25" s="25" t="s">
        <v>20</v>
      </c>
      <c r="B25" s="30">
        <f>m_0-Beta0_0/Beta1-((1-Psi*Beta1)/Beta1)*ypot_0+((Theta*Beta1+Beta2)/Beta1)*iext_0</f>
        <v>76.515000000000001</v>
      </c>
      <c r="C25" s="31">
        <f>m_1-Beta0_1/Beta1-((1-Psi*Beta1)/Beta1)*ypot_1+((Theta*Beta1+Beta2)/Beta1)*iext_1</f>
        <v>76.515000000000001</v>
      </c>
      <c r="D25" s="15"/>
      <c r="E25" s="38">
        <f t="shared" si="8"/>
        <v>22</v>
      </c>
      <c r="F25" s="39">
        <f t="shared" si="1"/>
        <v>1.5</v>
      </c>
      <c r="G25" s="39">
        <f t="shared" si="7"/>
        <v>76.515000000000001</v>
      </c>
      <c r="H25" s="39">
        <f t="shared" si="3"/>
        <v>2000</v>
      </c>
      <c r="I25" s="39">
        <f t="shared" si="4"/>
        <v>3</v>
      </c>
      <c r="J25" s="39">
        <f t="shared" si="5"/>
        <v>0</v>
      </c>
      <c r="K25" s="40">
        <f t="shared" si="6"/>
        <v>0</v>
      </c>
    </row>
    <row r="26" spans="1:11" ht="13.9" customHeight="1" thickBot="1">
      <c r="A26" s="14"/>
      <c r="B26" s="14"/>
      <c r="C26" s="14"/>
      <c r="D26" s="15"/>
      <c r="E26" s="38">
        <f t="shared" si="8"/>
        <v>23</v>
      </c>
      <c r="F26" s="39">
        <f t="shared" si="1"/>
        <v>1.5</v>
      </c>
      <c r="G26" s="39">
        <f t="shared" si="7"/>
        <v>76.515000000000001</v>
      </c>
      <c r="H26" s="39">
        <f t="shared" si="3"/>
        <v>2000</v>
      </c>
      <c r="I26" s="39">
        <f t="shared" si="4"/>
        <v>3</v>
      </c>
      <c r="J26" s="39">
        <f t="shared" si="5"/>
        <v>0</v>
      </c>
      <c r="K26" s="40">
        <f t="shared" si="6"/>
        <v>0</v>
      </c>
    </row>
    <row r="27" spans="1:11" ht="13.9" customHeight="1">
      <c r="A27" s="44" t="s">
        <v>25</v>
      </c>
      <c r="B27" s="51" t="s">
        <v>31</v>
      </c>
      <c r="C27" s="52" t="s">
        <v>32</v>
      </c>
      <c r="D27" s="15"/>
      <c r="E27" s="38">
        <f t="shared" si="8"/>
        <v>24</v>
      </c>
      <c r="F27" s="39">
        <f t="shared" si="1"/>
        <v>1.5</v>
      </c>
      <c r="G27" s="39">
        <f t="shared" si="7"/>
        <v>76.515000000000001</v>
      </c>
      <c r="H27" s="39">
        <f t="shared" si="3"/>
        <v>2000</v>
      </c>
      <c r="I27" s="39">
        <f t="shared" si="4"/>
        <v>3</v>
      </c>
      <c r="J27" s="39">
        <f t="shared" si="5"/>
        <v>0</v>
      </c>
      <c r="K27" s="40">
        <f t="shared" si="6"/>
        <v>0</v>
      </c>
    </row>
    <row r="28" spans="1:11" ht="13.9" customHeight="1">
      <c r="A28" s="32" t="s">
        <v>36</v>
      </c>
      <c r="B28" s="33">
        <f>IF((Beta1*Mi+Beta2*Mi/Theta)^2+4*Beta1*Mi/Theta&gt;0,(-(Beta1*Mi+Beta2*Mi/Theta)-((Beta1*Mi+Beta2*Mi/Theta)^2+4*Beta1*Mi/Theta)^0.5)/2,(-(Beta1*Mi+Beta2*Mi/Theta))/2)</f>
        <v>-0.74146935914218415</v>
      </c>
      <c r="C28" s="34">
        <f>IF((Beta1*Mi+Beta2*Mi/Theta)^2+4*Beta1*Mi/Theta&gt;0, 0, -SQRT(-(Beta1*Mi+Beta2*Mi/Theta)^2+4*Beta1*Mi/Theta)/2)</f>
        <v>0</v>
      </c>
      <c r="D28" s="13"/>
      <c r="E28" s="38">
        <f t="shared" si="8"/>
        <v>25</v>
      </c>
      <c r="F28" s="39">
        <f t="shared" si="1"/>
        <v>1.5</v>
      </c>
      <c r="G28" s="39">
        <f t="shared" si="7"/>
        <v>76.515000000000001</v>
      </c>
      <c r="H28" s="39">
        <f t="shared" si="3"/>
        <v>2000</v>
      </c>
      <c r="I28" s="39">
        <f t="shared" si="4"/>
        <v>3</v>
      </c>
      <c r="J28" s="39">
        <f t="shared" si="5"/>
        <v>0</v>
      </c>
      <c r="K28" s="40">
        <f t="shared" si="6"/>
        <v>0</v>
      </c>
    </row>
    <row r="29" spans="1:11" ht="13.9" customHeight="1" thickBot="1">
      <c r="A29" s="35" t="s">
        <v>37</v>
      </c>
      <c r="B29" s="36">
        <f>IF((Beta1*Mi+Beta2*Mi/Theta)^2+4*Beta1*Mi/Theta&gt;0,(-(Beta1*Mi+Beta2*Mi/Theta)+((Beta1*Mi+Beta2*Mi/Theta)^2+4*Beta1*Mi/Theta)^0.5)/2,(-(Beta1*Mi+Beta2*Mi/Theta))/2)</f>
        <v>0.53946935914218419</v>
      </c>
      <c r="C29" s="37">
        <f>IF((Beta1*Mi+Beta2*Mi/Theta)^2+4*Beta1*Mi/Theta&gt;0, 0, +SQRT(-(Beta1*Mi+Beta2*Mi/Theta)^2+4*Beta1*Mi/Theta)/2)</f>
        <v>0</v>
      </c>
      <c r="D29" s="13"/>
      <c r="E29" s="38">
        <f t="shared" si="8"/>
        <v>26</v>
      </c>
      <c r="F29" s="39">
        <f t="shared" si="1"/>
        <v>1.5</v>
      </c>
      <c r="G29" s="39">
        <f t="shared" si="7"/>
        <v>76.515000000000001</v>
      </c>
      <c r="H29" s="39">
        <f t="shared" si="3"/>
        <v>2000</v>
      </c>
      <c r="I29" s="39">
        <f t="shared" si="4"/>
        <v>3</v>
      </c>
      <c r="J29" s="39">
        <f t="shared" si="5"/>
        <v>0</v>
      </c>
      <c r="K29" s="40">
        <f t="shared" si="6"/>
        <v>0</v>
      </c>
    </row>
    <row r="30" spans="1:11" ht="13.9" customHeight="1" thickBot="1">
      <c r="A30" s="14"/>
      <c r="B30" s="14"/>
      <c r="C30" s="14"/>
      <c r="D30" s="13"/>
      <c r="E30" s="38">
        <f t="shared" si="8"/>
        <v>27</v>
      </c>
      <c r="F30" s="39">
        <f t="shared" si="1"/>
        <v>1.5</v>
      </c>
      <c r="G30" s="39">
        <f t="shared" si="7"/>
        <v>76.515000000000001</v>
      </c>
      <c r="H30" s="39">
        <f t="shared" si="3"/>
        <v>2000</v>
      </c>
      <c r="I30" s="39">
        <f t="shared" si="4"/>
        <v>3</v>
      </c>
      <c r="J30" s="39">
        <f t="shared" si="5"/>
        <v>0</v>
      </c>
      <c r="K30" s="40">
        <f t="shared" si="6"/>
        <v>0</v>
      </c>
    </row>
    <row r="31" spans="1:11" ht="13.9" customHeight="1">
      <c r="A31" s="44" t="s">
        <v>33</v>
      </c>
      <c r="B31" s="46"/>
      <c r="C31" s="14"/>
      <c r="D31" s="13"/>
      <c r="E31" s="38">
        <f t="shared" si="8"/>
        <v>28</v>
      </c>
      <c r="F31" s="39">
        <f t="shared" si="1"/>
        <v>1.5</v>
      </c>
      <c r="G31" s="39">
        <f t="shared" si="7"/>
        <v>76.515000000000001</v>
      </c>
      <c r="H31" s="39">
        <f t="shared" si="3"/>
        <v>2000</v>
      </c>
      <c r="I31" s="39">
        <f t="shared" si="4"/>
        <v>3</v>
      </c>
      <c r="J31" s="39">
        <f t="shared" si="5"/>
        <v>0</v>
      </c>
      <c r="K31" s="40">
        <f t="shared" si="6"/>
        <v>0</v>
      </c>
    </row>
    <row r="32" spans="1:11" ht="13.9" customHeight="1">
      <c r="A32" s="32" t="s">
        <v>38</v>
      </c>
      <c r="B32" s="34">
        <f>IF(C28=0,ABS(1+B28),SQRT((1+B28)^2+C28^2))</f>
        <v>0.25853064085781585</v>
      </c>
      <c r="C32" s="15"/>
      <c r="D32" s="14"/>
      <c r="E32" s="38">
        <f t="shared" si="8"/>
        <v>29</v>
      </c>
      <c r="F32" s="39">
        <f t="shared" si="1"/>
        <v>1.5</v>
      </c>
      <c r="G32" s="39">
        <f t="shared" si="7"/>
        <v>76.515000000000001</v>
      </c>
      <c r="H32" s="39">
        <f t="shared" si="3"/>
        <v>2000</v>
      </c>
      <c r="I32" s="39">
        <f t="shared" si="4"/>
        <v>3</v>
      </c>
      <c r="J32" s="39">
        <f t="shared" si="5"/>
        <v>0</v>
      </c>
      <c r="K32" s="40">
        <f t="shared" si="6"/>
        <v>0</v>
      </c>
    </row>
    <row r="33" spans="1:11" ht="13.9" customHeight="1" thickBot="1">
      <c r="A33" s="35" t="s">
        <v>39</v>
      </c>
      <c r="B33" s="37">
        <f>IF(C29=0,ABS(1+B29),SQRT((1+B29)^2+C29^2))</f>
        <v>1.5394693591421842</v>
      </c>
      <c r="C33" s="15"/>
      <c r="D33" s="14"/>
      <c r="E33" s="41">
        <f t="shared" si="8"/>
        <v>30</v>
      </c>
      <c r="F33" s="42">
        <f t="shared" si="1"/>
        <v>1.5</v>
      </c>
      <c r="G33" s="42">
        <f t="shared" si="7"/>
        <v>76.515000000000001</v>
      </c>
      <c r="H33" s="42">
        <f t="shared" si="3"/>
        <v>2000</v>
      </c>
      <c r="I33" s="42">
        <f t="shared" si="4"/>
        <v>3</v>
      </c>
      <c r="J33" s="42">
        <f t="shared" si="5"/>
        <v>0</v>
      </c>
      <c r="K33" s="43">
        <f t="shared" si="6"/>
        <v>0</v>
      </c>
    </row>
    <row r="34" spans="1:11" ht="13.9" customHeight="1">
      <c r="A34" s="8"/>
      <c r="B34" s="9"/>
      <c r="C34" s="8"/>
      <c r="E34" s="12"/>
      <c r="F34" s="10"/>
      <c r="G34" s="10"/>
      <c r="H34" s="11"/>
      <c r="I34" s="10"/>
      <c r="J34" s="10"/>
      <c r="K34" s="10"/>
    </row>
    <row r="35" spans="1:11" ht="13.9" customHeight="1">
      <c r="A35" s="8"/>
      <c r="B35" s="8"/>
      <c r="C35" s="8"/>
      <c r="D35" s="5"/>
      <c r="E35" s="12"/>
      <c r="F35" s="10"/>
      <c r="G35" s="10"/>
      <c r="H35" s="11"/>
      <c r="I35" s="10"/>
      <c r="J35" s="10"/>
      <c r="K35" s="10"/>
    </row>
    <row r="36" spans="1:11" ht="13.9" customHeight="1">
      <c r="D36" s="5"/>
      <c r="E36" s="12"/>
      <c r="F36" s="10"/>
      <c r="G36" s="10"/>
      <c r="H36" s="11"/>
      <c r="I36" s="10"/>
      <c r="J36" s="10"/>
      <c r="K36" s="10"/>
    </row>
    <row r="37" spans="1:11" ht="13.9" customHeight="1">
      <c r="D37" s="5"/>
      <c r="E37" s="12"/>
      <c r="F37" s="10"/>
      <c r="G37" s="10"/>
      <c r="H37" s="11"/>
      <c r="I37" s="10"/>
      <c r="J37" s="10"/>
      <c r="K37" s="10"/>
    </row>
    <row r="38" spans="1:11" ht="13.9" customHeight="1">
      <c r="D38" s="6"/>
      <c r="E38" s="12"/>
      <c r="F38" s="10"/>
      <c r="G38" s="10"/>
      <c r="H38" s="11"/>
      <c r="I38" s="10"/>
      <c r="J38" s="10"/>
      <c r="K38" s="10"/>
    </row>
    <row r="39" spans="1:11" ht="13.9" customHeight="1">
      <c r="D39" s="7"/>
      <c r="E39" s="12"/>
      <c r="F39" s="10"/>
      <c r="G39" s="10"/>
      <c r="H39" s="11"/>
      <c r="I39" s="10"/>
      <c r="J39" s="10"/>
      <c r="K39" s="10"/>
    </row>
    <row r="40" spans="1:11" ht="13.9" customHeight="1">
      <c r="D40" s="7"/>
      <c r="E40" s="12"/>
      <c r="F40" s="10"/>
      <c r="G40" s="10"/>
      <c r="H40" s="11"/>
      <c r="I40" s="10"/>
      <c r="J40" s="10"/>
      <c r="K40" s="10"/>
    </row>
    <row r="41" spans="1:11" ht="13.9" customHeight="1">
      <c r="D41" s="5"/>
      <c r="E41" s="12"/>
      <c r="F41" s="10"/>
      <c r="G41" s="10"/>
      <c r="H41" s="11"/>
      <c r="I41" s="10"/>
      <c r="J41" s="10"/>
      <c r="K41" s="10"/>
    </row>
    <row r="42" spans="1:11">
      <c r="D42" s="5"/>
      <c r="E42" s="12"/>
      <c r="F42" s="10"/>
      <c r="G42" s="10"/>
      <c r="H42" s="11"/>
      <c r="I42" s="10"/>
      <c r="J42" s="10"/>
      <c r="K42" s="10"/>
    </row>
    <row r="43" spans="1:11">
      <c r="E43" s="12"/>
      <c r="F43" s="10"/>
      <c r="G43" s="10"/>
      <c r="H43" s="11"/>
      <c r="I43" s="10"/>
      <c r="J43" s="10"/>
      <c r="K43" s="10"/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ignoredErrors>
    <ignoredError sqref="E6:E7 F3:F6 B24 E8:E33 F8:K8 F9:H9 G3:K6 F7:K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33</vt:i4>
      </vt:variant>
    </vt:vector>
  </HeadingPairs>
  <TitlesOfParts>
    <vt:vector size="36" baseType="lpstr">
      <vt:lpstr>Hoja1</vt:lpstr>
      <vt:lpstr>Hoja2</vt:lpstr>
      <vt:lpstr>Hoja3</vt:lpstr>
      <vt:lpstr>Beta0_0</vt:lpstr>
      <vt:lpstr>Beta0_1</vt:lpstr>
      <vt:lpstr>Beta1</vt:lpstr>
      <vt:lpstr>Beta2</vt:lpstr>
      <vt:lpstr>iext_0</vt:lpstr>
      <vt:lpstr>iext_1</vt:lpstr>
      <vt:lpstr>iext0</vt:lpstr>
      <vt:lpstr>iext1</vt:lpstr>
      <vt:lpstr>Lambda1</vt:lpstr>
      <vt:lpstr>Lambda2</vt:lpstr>
      <vt:lpstr>m_0</vt:lpstr>
      <vt:lpstr>m_1</vt:lpstr>
      <vt:lpstr>Mi</vt:lpstr>
      <vt:lpstr>money0</vt:lpstr>
      <vt:lpstr>money1</vt:lpstr>
      <vt:lpstr>pbar_0</vt:lpstr>
      <vt:lpstr>pbar_1</vt:lpstr>
      <vt:lpstr>pbar0</vt:lpstr>
      <vt:lpstr>pbar1</vt:lpstr>
      <vt:lpstr>pext_0</vt:lpstr>
      <vt:lpstr>pext_1</vt:lpstr>
      <vt:lpstr>pext0</vt:lpstr>
      <vt:lpstr>pext1</vt:lpstr>
      <vt:lpstr>Psi</vt:lpstr>
      <vt:lpstr>sbar_0</vt:lpstr>
      <vt:lpstr>sbar_1</vt:lpstr>
      <vt:lpstr>sbar0</vt:lpstr>
      <vt:lpstr>sbar1</vt:lpstr>
      <vt:lpstr>Theta</vt:lpstr>
      <vt:lpstr>ypot_0</vt:lpstr>
      <vt:lpstr>ypot_1</vt:lpstr>
      <vt:lpstr>ypot0</vt:lpstr>
      <vt:lpstr>ypot1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2019-02-09T06:19:09Z</dcterms:modified>
</cp:coreProperties>
</file>