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\Desktop\AICM\EXCEL\"/>
    </mc:Choice>
  </mc:AlternateContent>
  <bookViews>
    <workbookView xWindow="0" yWindow="0" windowWidth="16380" windowHeight="8196"/>
  </bookViews>
  <sheets>
    <sheet name="Hoja1" sheetId="1" r:id="rId1"/>
    <sheet name="Hoja2" sheetId="2" r:id="rId2"/>
    <sheet name="Hoja3" sheetId="3" r:id="rId3"/>
  </sheets>
  <definedNames>
    <definedName name="_css1">Hoja1!$C$17</definedName>
    <definedName name="_iss1">Hoja1!$C$18</definedName>
    <definedName name="_kss1">Hoja1!$C$15</definedName>
    <definedName name="_PTF1">Hoja1!$C$11</definedName>
    <definedName name="Alpha_0">Hoja1!$B$5</definedName>
    <definedName name="Alpha_1">Hoja1!$C$5</definedName>
    <definedName name="Alpha0">Hoja1!$B$5</definedName>
    <definedName name="Alpha1">Hoja1!$C$5</definedName>
    <definedName name="Beta_0">Hoja1!$B$4</definedName>
    <definedName name="Beta_1">Hoja1!$C$4</definedName>
    <definedName name="Beta0">Hoja1!$B$4</definedName>
    <definedName name="Beta1">Hoja1!$C$4</definedName>
    <definedName name="css_0">Hoja1!$B$17</definedName>
    <definedName name="css_1">Hoja1!$C$17</definedName>
    <definedName name="css0">Hoja1!$B$17</definedName>
    <definedName name="Delta_0">Hoja1!$B$6</definedName>
    <definedName name="Delta_1">Hoja1!$C$6</definedName>
    <definedName name="Delta0">Hoja1!$B$6</definedName>
    <definedName name="Delta1">Hoja1!$C$6</definedName>
    <definedName name="GAMMA_0">Hoja1!$B$8</definedName>
    <definedName name="GAMMA_1">Hoja1!$C$8</definedName>
    <definedName name="iss_0">Hoja1!$B$18</definedName>
    <definedName name="iss_1">Hoja1!$C$18</definedName>
    <definedName name="iss0">Hoja1!$B$18</definedName>
    <definedName name="kss_0">Hoja1!$B$15</definedName>
    <definedName name="kss_1">Hoja1!$C$15</definedName>
    <definedName name="kss0">Hoja1!$B$15</definedName>
    <definedName name="Lambda1_0">Hoja1!$B$21</definedName>
    <definedName name="Lambda1_1">Hoja1!$C$21</definedName>
    <definedName name="Lambda2_0">Hoja1!$B$22</definedName>
    <definedName name="Lambda2_1">Hoja1!$C$22</definedName>
    <definedName name="n_0">Hoja1!$B$12</definedName>
    <definedName name="n_1">Hoja1!$C$12</definedName>
    <definedName name="OMEGA_0">Hoja1!$B$7</definedName>
    <definedName name="OMEGA_1">Hoja1!$C$7</definedName>
    <definedName name="PTF_0">Hoja1!$B$11</definedName>
    <definedName name="PTF_1">Hoja1!$C$11</definedName>
    <definedName name="PTF0">Hoja1!$B$11</definedName>
    <definedName name="solver_adj" localSheetId="0" hidden="1">Hoja1!$N$3:$N$33</definedName>
    <definedName name="solver_cvg" localSheetId="0" hidden="1">0.001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Hoja1!$Q$34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Hoja1!$R$34</definedName>
    <definedName name="solver_pre" localSheetId="0" hidden="1">0.0000001</definedName>
    <definedName name="solver_rbv" localSheetId="0" hidden="1">1</definedName>
    <definedName name="solver_rel1" localSheetId="0" hidden="1">3</definedName>
    <definedName name="solver_rhs1" localSheetId="0" hidden="1">K0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  <definedName name="yss_0">Hoja1!$B$16</definedName>
    <definedName name="yss_1">Hoja1!$C$16</definedName>
    <definedName name="yss0">Hoja1!$B$16</definedName>
    <definedName name="yss1">Hoja1!$C$16</definedName>
  </definedNames>
  <calcPr calcId="162913"/>
</workbook>
</file>

<file path=xl/calcChain.xml><?xml version="1.0" encoding="utf-8"?>
<calcChain xmlns="http://schemas.openxmlformats.org/spreadsheetml/2006/main">
  <c r="S3" i="1" l="1"/>
  <c r="B21" i="1"/>
  <c r="B22" i="1"/>
  <c r="C15" i="1"/>
  <c r="C16" i="1"/>
  <c r="C17" i="1"/>
  <c r="B15" i="1"/>
  <c r="B16" i="1"/>
  <c r="B17" i="1"/>
  <c r="F3" i="1"/>
  <c r="J3" i="1"/>
  <c r="C8" i="1"/>
  <c r="C21" i="1"/>
  <c r="B8" i="1"/>
  <c r="C7" i="1"/>
  <c r="B7" i="1"/>
  <c r="R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P3" i="1"/>
  <c r="O3" i="1"/>
  <c r="C18" i="1"/>
  <c r="G3" i="1"/>
  <c r="K3" i="1"/>
  <c r="I3" i="1"/>
  <c r="M3" i="1"/>
  <c r="H3" i="1"/>
  <c r="L3" i="1"/>
  <c r="Q4" i="1"/>
  <c r="B18" i="1"/>
  <c r="C22" i="1"/>
  <c r="P4" i="1"/>
  <c r="I4" i="1"/>
  <c r="N4" i="1"/>
  <c r="F4" i="1"/>
  <c r="J4" i="1"/>
  <c r="R4" i="1"/>
  <c r="N5" i="1"/>
  <c r="S4" i="1"/>
  <c r="Q5" i="1"/>
  <c r="O4" i="1"/>
  <c r="H4" i="1"/>
  <c r="M4" i="1"/>
  <c r="F5" i="1"/>
  <c r="J5" i="1"/>
  <c r="R5" i="1"/>
  <c r="N6" i="1"/>
  <c r="S5" i="1"/>
  <c r="Q6" i="1"/>
  <c r="I5" i="1"/>
  <c r="P5" i="1"/>
  <c r="O5" i="1"/>
  <c r="L4" i="1"/>
  <c r="G4" i="1"/>
  <c r="K4" i="1"/>
  <c r="I6" i="1"/>
  <c r="P6" i="1"/>
  <c r="O6" i="1"/>
  <c r="F6" i="1"/>
  <c r="J6" i="1"/>
  <c r="R6" i="1"/>
  <c r="N7" i="1"/>
  <c r="S6" i="1"/>
  <c r="Q7" i="1"/>
  <c r="H5" i="1"/>
  <c r="M5" i="1"/>
  <c r="I7" i="1"/>
  <c r="P7" i="1"/>
  <c r="O7" i="1"/>
  <c r="F7" i="1"/>
  <c r="J7" i="1"/>
  <c r="S7" i="1"/>
  <c r="Q8" i="1"/>
  <c r="R7" i="1"/>
  <c r="N8" i="1"/>
  <c r="L5" i="1"/>
  <c r="G5" i="1"/>
  <c r="K5" i="1"/>
  <c r="H6" i="1"/>
  <c r="M6" i="1"/>
  <c r="F8" i="1"/>
  <c r="J8" i="1"/>
  <c r="R8" i="1"/>
  <c r="N9" i="1"/>
  <c r="S8" i="1"/>
  <c r="Q9" i="1"/>
  <c r="I8" i="1"/>
  <c r="P8" i="1"/>
  <c r="O8" i="1"/>
  <c r="G6" i="1"/>
  <c r="K6" i="1"/>
  <c r="L6" i="1"/>
  <c r="H7" i="1"/>
  <c r="M7" i="1"/>
  <c r="I9" i="1"/>
  <c r="P9" i="1"/>
  <c r="O9" i="1"/>
  <c r="M8" i="1"/>
  <c r="H8" i="1"/>
  <c r="S9" i="1"/>
  <c r="Q10" i="1"/>
  <c r="F9" i="1"/>
  <c r="J9" i="1"/>
  <c r="R9" i="1"/>
  <c r="N10" i="1"/>
  <c r="G7" i="1"/>
  <c r="K7" i="1"/>
  <c r="L7" i="1"/>
  <c r="I10" i="1"/>
  <c r="P10" i="1"/>
  <c r="O10" i="1"/>
  <c r="F10" i="1"/>
  <c r="J10" i="1"/>
  <c r="S10" i="1"/>
  <c r="Q11" i="1"/>
  <c r="R10" i="1"/>
  <c r="N11" i="1"/>
  <c r="L8" i="1"/>
  <c r="G8" i="1"/>
  <c r="K8" i="1"/>
  <c r="H9" i="1"/>
  <c r="M9" i="1"/>
  <c r="F11" i="1"/>
  <c r="J11" i="1"/>
  <c r="S11" i="1"/>
  <c r="Q12" i="1"/>
  <c r="R11" i="1"/>
  <c r="N12" i="1"/>
  <c r="P11" i="1"/>
  <c r="O11" i="1"/>
  <c r="I11" i="1"/>
  <c r="L9" i="1"/>
  <c r="G9" i="1"/>
  <c r="K9" i="1"/>
  <c r="M10" i="1"/>
  <c r="H10" i="1"/>
  <c r="P12" i="1"/>
  <c r="O12" i="1"/>
  <c r="I12" i="1"/>
  <c r="F12" i="1"/>
  <c r="J12" i="1"/>
  <c r="R12" i="1"/>
  <c r="N13" i="1"/>
  <c r="S12" i="1"/>
  <c r="Q13" i="1"/>
  <c r="H11" i="1"/>
  <c r="M11" i="1"/>
  <c r="G10" i="1"/>
  <c r="K10" i="1"/>
  <c r="L10" i="1"/>
  <c r="I13" i="1"/>
  <c r="P13" i="1"/>
  <c r="O13" i="1"/>
  <c r="F13" i="1"/>
  <c r="J13" i="1"/>
  <c r="S13" i="1"/>
  <c r="Q14" i="1"/>
  <c r="R13" i="1"/>
  <c r="N14" i="1"/>
  <c r="H12" i="1"/>
  <c r="M12" i="1"/>
  <c r="G11" i="1"/>
  <c r="K11" i="1"/>
  <c r="L11" i="1"/>
  <c r="R14" i="1"/>
  <c r="N15" i="1"/>
  <c r="F14" i="1"/>
  <c r="J14" i="1"/>
  <c r="S14" i="1"/>
  <c r="Q15" i="1"/>
  <c r="P14" i="1"/>
  <c r="O14" i="1"/>
  <c r="I14" i="1"/>
  <c r="G12" i="1"/>
  <c r="K12" i="1"/>
  <c r="L12" i="1"/>
  <c r="M13" i="1"/>
  <c r="H13" i="1"/>
  <c r="P15" i="1"/>
  <c r="O15" i="1"/>
  <c r="I15" i="1"/>
  <c r="F15" i="1"/>
  <c r="J15" i="1"/>
  <c r="R15" i="1"/>
  <c r="N16" i="1"/>
  <c r="S15" i="1"/>
  <c r="Q16" i="1"/>
  <c r="L13" i="1"/>
  <c r="G13" i="1"/>
  <c r="K13" i="1"/>
  <c r="H14" i="1"/>
  <c r="M14" i="1"/>
  <c r="I16" i="1"/>
  <c r="P16" i="1"/>
  <c r="O16" i="1"/>
  <c r="F16" i="1"/>
  <c r="J16" i="1"/>
  <c r="R16" i="1"/>
  <c r="N17" i="1"/>
  <c r="S16" i="1"/>
  <c r="Q17" i="1"/>
  <c r="M15" i="1"/>
  <c r="H15" i="1"/>
  <c r="L14" i="1"/>
  <c r="G14" i="1"/>
  <c r="K14" i="1"/>
  <c r="I17" i="1"/>
  <c r="P17" i="1"/>
  <c r="O17" i="1"/>
  <c r="F17" i="1"/>
  <c r="J17" i="1"/>
  <c r="S17" i="1"/>
  <c r="Q18" i="1"/>
  <c r="R17" i="1"/>
  <c r="N18" i="1"/>
  <c r="L15" i="1"/>
  <c r="G15" i="1"/>
  <c r="K15" i="1"/>
  <c r="H16" i="1"/>
  <c r="M16" i="1"/>
  <c r="F18" i="1"/>
  <c r="J18" i="1"/>
  <c r="S18" i="1"/>
  <c r="R18" i="1"/>
  <c r="N19" i="1"/>
  <c r="Q19" i="1"/>
  <c r="P18" i="1"/>
  <c r="O18" i="1"/>
  <c r="I18" i="1"/>
  <c r="L16" i="1"/>
  <c r="G16" i="1"/>
  <c r="K16" i="1"/>
  <c r="H17" i="1"/>
  <c r="M17" i="1"/>
  <c r="F19" i="1"/>
  <c r="J19" i="1"/>
  <c r="R19" i="1"/>
  <c r="N20" i="1"/>
  <c r="S19" i="1"/>
  <c r="Q20" i="1"/>
  <c r="H18" i="1"/>
  <c r="M18" i="1"/>
  <c r="P19" i="1"/>
  <c r="O19" i="1"/>
  <c r="I19" i="1"/>
  <c r="L17" i="1"/>
  <c r="G17" i="1"/>
  <c r="K17" i="1"/>
  <c r="I20" i="1"/>
  <c r="P20" i="1"/>
  <c r="O20" i="1"/>
  <c r="F20" i="1"/>
  <c r="J20" i="1"/>
  <c r="R20" i="1"/>
  <c r="N21" i="1"/>
  <c r="S20" i="1"/>
  <c r="Q21" i="1"/>
  <c r="L18" i="1"/>
  <c r="G18" i="1"/>
  <c r="K18" i="1"/>
  <c r="M19" i="1"/>
  <c r="H19" i="1"/>
  <c r="I21" i="1"/>
  <c r="P21" i="1"/>
  <c r="O21" i="1"/>
  <c r="S21" i="1"/>
  <c r="Q22" i="1"/>
  <c r="R21" i="1"/>
  <c r="N22" i="1"/>
  <c r="F21" i="1"/>
  <c r="J21" i="1"/>
  <c r="L19" i="1"/>
  <c r="G19" i="1"/>
  <c r="K19" i="1"/>
  <c r="H20" i="1"/>
  <c r="M20" i="1"/>
  <c r="F22" i="1"/>
  <c r="J22" i="1"/>
  <c r="R22" i="1"/>
  <c r="N23" i="1"/>
  <c r="S22" i="1"/>
  <c r="Q23" i="1"/>
  <c r="P22" i="1"/>
  <c r="O22" i="1"/>
  <c r="I22" i="1"/>
  <c r="L20" i="1"/>
  <c r="G20" i="1"/>
  <c r="K20" i="1"/>
  <c r="H21" i="1"/>
  <c r="M21" i="1"/>
  <c r="I23" i="1"/>
  <c r="P23" i="1"/>
  <c r="O23" i="1"/>
  <c r="F23" i="1"/>
  <c r="J23" i="1"/>
  <c r="R23" i="1"/>
  <c r="N24" i="1"/>
  <c r="S23" i="1"/>
  <c r="Q24" i="1"/>
  <c r="H22" i="1"/>
  <c r="M22" i="1"/>
  <c r="G21" i="1"/>
  <c r="K21" i="1"/>
  <c r="L21" i="1"/>
  <c r="P24" i="1"/>
  <c r="O24" i="1"/>
  <c r="I24" i="1"/>
  <c r="F24" i="1"/>
  <c r="J24" i="1"/>
  <c r="S24" i="1"/>
  <c r="Q25" i="1"/>
  <c r="R24" i="1"/>
  <c r="N25" i="1"/>
  <c r="L22" i="1"/>
  <c r="G22" i="1"/>
  <c r="K22" i="1"/>
  <c r="H23" i="1"/>
  <c r="M23" i="1"/>
  <c r="F25" i="1"/>
  <c r="J25" i="1"/>
  <c r="R25" i="1"/>
  <c r="N26" i="1"/>
  <c r="S25" i="1"/>
  <c r="Q26" i="1"/>
  <c r="I25" i="1"/>
  <c r="P25" i="1"/>
  <c r="O25" i="1"/>
  <c r="M24" i="1"/>
  <c r="H24" i="1"/>
  <c r="G23" i="1"/>
  <c r="K23" i="1"/>
  <c r="L23" i="1"/>
  <c r="P26" i="1"/>
  <c r="O26" i="1"/>
  <c r="I26" i="1"/>
  <c r="R26" i="1"/>
  <c r="N27" i="1"/>
  <c r="F26" i="1"/>
  <c r="J26" i="1"/>
  <c r="S26" i="1"/>
  <c r="Q27" i="1"/>
  <c r="H25" i="1"/>
  <c r="M25" i="1"/>
  <c r="L24" i="1"/>
  <c r="G24" i="1"/>
  <c r="K24" i="1"/>
  <c r="P27" i="1"/>
  <c r="O27" i="1"/>
  <c r="I27" i="1"/>
  <c r="R27" i="1"/>
  <c r="N28" i="1"/>
  <c r="S27" i="1"/>
  <c r="Q28" i="1"/>
  <c r="F27" i="1"/>
  <c r="J27" i="1"/>
  <c r="H26" i="1"/>
  <c r="M26" i="1"/>
  <c r="L25" i="1"/>
  <c r="G25" i="1"/>
  <c r="K25" i="1"/>
  <c r="I28" i="1"/>
  <c r="P28" i="1"/>
  <c r="O28" i="1"/>
  <c r="R28" i="1"/>
  <c r="N29" i="1"/>
  <c r="F28" i="1"/>
  <c r="J28" i="1"/>
  <c r="S28" i="1"/>
  <c r="Q29" i="1"/>
  <c r="L26" i="1"/>
  <c r="G26" i="1"/>
  <c r="K26" i="1"/>
  <c r="H27" i="1"/>
  <c r="M27" i="1"/>
  <c r="I29" i="1"/>
  <c r="P29" i="1"/>
  <c r="O29" i="1"/>
  <c r="F29" i="1"/>
  <c r="J29" i="1"/>
  <c r="R29" i="1"/>
  <c r="N30" i="1"/>
  <c r="S29" i="1"/>
  <c r="Q30" i="1"/>
  <c r="L27" i="1"/>
  <c r="G27" i="1"/>
  <c r="K27" i="1"/>
  <c r="H28" i="1"/>
  <c r="M28" i="1"/>
  <c r="P30" i="1"/>
  <c r="O30" i="1"/>
  <c r="I30" i="1"/>
  <c r="F30" i="1"/>
  <c r="J30" i="1"/>
  <c r="R30" i="1"/>
  <c r="N31" i="1"/>
  <c r="S30" i="1"/>
  <c r="Q31" i="1"/>
  <c r="M29" i="1"/>
  <c r="H29" i="1"/>
  <c r="L28" i="1"/>
  <c r="G28" i="1"/>
  <c r="K28" i="1"/>
  <c r="I31" i="1"/>
  <c r="P31" i="1"/>
  <c r="O31" i="1"/>
  <c r="F31" i="1"/>
  <c r="J31" i="1"/>
  <c r="R31" i="1"/>
  <c r="N32" i="1"/>
  <c r="S31" i="1"/>
  <c r="Q32" i="1"/>
  <c r="M30" i="1"/>
  <c r="H30" i="1"/>
  <c r="L29" i="1"/>
  <c r="G29" i="1"/>
  <c r="K29" i="1"/>
  <c r="I32" i="1"/>
  <c r="P32" i="1"/>
  <c r="O32" i="1"/>
  <c r="F32" i="1"/>
  <c r="J32" i="1"/>
  <c r="S32" i="1"/>
  <c r="Q33" i="1"/>
  <c r="R32" i="1"/>
  <c r="N33" i="1"/>
  <c r="H31" i="1"/>
  <c r="M31" i="1"/>
  <c r="G30" i="1"/>
  <c r="K30" i="1"/>
  <c r="L30" i="1"/>
  <c r="R33" i="1"/>
  <c r="F33" i="1"/>
  <c r="J33" i="1"/>
  <c r="S33" i="1"/>
  <c r="P33" i="1"/>
  <c r="O33" i="1"/>
  <c r="I33" i="1"/>
  <c r="L31" i="1"/>
  <c r="G31" i="1"/>
  <c r="K31" i="1"/>
  <c r="H32" i="1"/>
  <c r="M32" i="1"/>
  <c r="G32" i="1"/>
  <c r="K32" i="1"/>
  <c r="L32" i="1"/>
  <c r="H33" i="1"/>
  <c r="M33" i="1"/>
  <c r="G33" i="1"/>
  <c r="K33" i="1"/>
  <c r="L33" i="1"/>
</calcChain>
</file>

<file path=xl/sharedStrings.xml><?xml version="1.0" encoding="utf-8"?>
<sst xmlns="http://schemas.openxmlformats.org/spreadsheetml/2006/main" count="51" uniqueCount="39">
  <si>
    <t xml:space="preserve"> </t>
  </si>
  <si>
    <t>Beta</t>
  </si>
  <si>
    <t>Alpha</t>
  </si>
  <si>
    <t xml:space="preserve">A </t>
  </si>
  <si>
    <t>Delta</t>
  </si>
  <si>
    <t>n</t>
  </si>
  <si>
    <t>Final</t>
  </si>
  <si>
    <r>
      <t>λ</t>
    </r>
    <r>
      <rPr>
        <vertAlign val="subscript"/>
        <sz val="11"/>
        <rFont val="Times New Roman"/>
        <family val="1"/>
      </rPr>
      <t>1</t>
    </r>
  </si>
  <si>
    <r>
      <t>λ</t>
    </r>
    <r>
      <rPr>
        <vertAlign val="subscript"/>
        <sz val="11"/>
        <rFont val="Times New Roman"/>
        <family val="1"/>
      </rPr>
      <t>2</t>
    </r>
  </si>
  <si>
    <r>
      <t>c</t>
    </r>
    <r>
      <rPr>
        <sz val="11"/>
        <color indexed="9"/>
        <rFont val="Calibri"/>
        <family val="2"/>
      </rPr>
      <t>̂</t>
    </r>
  </si>
  <si>
    <t>î</t>
  </si>
  <si>
    <r>
      <t>y</t>
    </r>
    <r>
      <rPr>
        <sz val="11"/>
        <color indexed="9"/>
        <rFont val="Calibri"/>
        <family val="2"/>
      </rPr>
      <t>̂</t>
    </r>
  </si>
  <si>
    <r>
      <t>k</t>
    </r>
    <r>
      <rPr>
        <sz val="11"/>
        <color indexed="9"/>
        <rFont val="Calibri"/>
        <family val="2"/>
      </rPr>
      <t>̂</t>
    </r>
  </si>
  <si>
    <r>
      <t>∆c</t>
    </r>
    <r>
      <rPr>
        <sz val="11"/>
        <color indexed="9"/>
        <rFont val="Calibri"/>
        <family val="2"/>
      </rPr>
      <t>̂</t>
    </r>
  </si>
  <si>
    <r>
      <t>∆k</t>
    </r>
    <r>
      <rPr>
        <sz val="11"/>
        <color indexed="9"/>
        <rFont val="Calibri"/>
        <family val="2"/>
      </rPr>
      <t>̂</t>
    </r>
  </si>
  <si>
    <t>OMEGA</t>
  </si>
  <si>
    <t>GAMMA</t>
  </si>
  <si>
    <t>c</t>
  </si>
  <si>
    <t>i</t>
  </si>
  <si>
    <t>y</t>
  </si>
  <si>
    <t>k</t>
  </si>
  <si>
    <t>C</t>
  </si>
  <si>
    <t>I</t>
  </si>
  <si>
    <t>Y</t>
  </si>
  <si>
    <t>K</t>
  </si>
  <si>
    <t>EXERCISE 10: The Ramsey model</t>
  </si>
  <si>
    <t>Parameters</t>
  </si>
  <si>
    <t>Initial</t>
  </si>
  <si>
    <t>Exogenous variables</t>
  </si>
  <si>
    <t>Steady State</t>
  </si>
  <si>
    <t>Eigenvalues</t>
  </si>
  <si>
    <t>Stability condition</t>
  </si>
  <si>
    <t>Modulus (1+λ1)</t>
  </si>
  <si>
    <t>Modulus (1+λ2)</t>
  </si>
  <si>
    <t>Time</t>
  </si>
  <si>
    <t>Capital stock (K)</t>
  </si>
  <si>
    <t>Output (Y)</t>
  </si>
  <si>
    <t>Consumption (C)</t>
  </si>
  <si>
    <t>Investment (I)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</si>
</sst>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0" x14ac:knownFonts="1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vertAlign val="subscript"/>
      <sz val="11"/>
      <name val="Times New Roman"/>
      <family val="1"/>
    </font>
    <font>
      <sz val="11"/>
      <color indexed="9"/>
      <name val="Calibri"/>
      <family val="2"/>
    </font>
    <font>
      <sz val="11"/>
      <color theme="0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Calibri"/>
      <family val="2"/>
    </font>
    <font>
      <b/>
      <sz val="11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0" borderId="0" xfId="0" applyFont="1"/>
    <xf numFmtId="0" fontId="1" fillId="0" borderId="0" xfId="0" applyFont="1"/>
    <xf numFmtId="0" fontId="6" fillId="3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5" fontId="2" fillId="4" borderId="0" xfId="0" applyNumberFormat="1" applyFont="1" applyFill="1" applyBorder="1" applyAlignment="1">
      <alignment horizontal="center"/>
    </xf>
    <xf numFmtId="165" fontId="2" fillId="4" borderId="4" xfId="0" applyNumberFormat="1" applyFont="1" applyFill="1" applyBorder="1"/>
    <xf numFmtId="0" fontId="2" fillId="5" borderId="5" xfId="0" applyFont="1" applyFill="1" applyBorder="1" applyAlignment="1">
      <alignment horizontal="center"/>
    </xf>
    <xf numFmtId="165" fontId="1" fillId="4" borderId="6" xfId="0" applyNumberFormat="1" applyFont="1" applyFill="1" applyBorder="1" applyAlignment="1">
      <alignment horizontal="center"/>
    </xf>
    <xf numFmtId="0" fontId="2" fillId="4" borderId="5" xfId="0" applyFont="1" applyFill="1" applyBorder="1"/>
    <xf numFmtId="0" fontId="2" fillId="4" borderId="4" xfId="0" applyFont="1" applyFill="1" applyBorder="1"/>
    <xf numFmtId="164" fontId="2" fillId="0" borderId="0" xfId="0" applyNumberFormat="1" applyFont="1"/>
    <xf numFmtId="0" fontId="2" fillId="4" borderId="7" xfId="0" applyFont="1" applyFill="1" applyBorder="1"/>
    <xf numFmtId="2" fontId="2" fillId="4" borderId="8" xfId="0" applyNumberFormat="1" applyFont="1" applyFill="1" applyBorder="1"/>
    <xf numFmtId="0" fontId="2" fillId="4" borderId="0" xfId="0" applyFont="1" applyFill="1" applyBorder="1"/>
    <xf numFmtId="0" fontId="2" fillId="0" borderId="0" xfId="0" applyNumberFormat="1" applyFont="1" applyFill="1" applyBorder="1"/>
    <xf numFmtId="2" fontId="2" fillId="0" borderId="0" xfId="0" applyNumberFormat="1" applyFont="1" applyFill="1" applyBorder="1"/>
    <xf numFmtId="0" fontId="2" fillId="5" borderId="7" xfId="0" applyFont="1" applyFill="1" applyBorder="1" applyAlignment="1">
      <alignment horizontal="center"/>
    </xf>
    <xf numFmtId="165" fontId="2" fillId="4" borderId="9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2" fontId="2" fillId="4" borderId="9" xfId="0" applyNumberFormat="1" applyFont="1" applyFill="1" applyBorder="1"/>
    <xf numFmtId="0" fontId="7" fillId="3" borderId="10" xfId="0" applyFont="1" applyFill="1" applyBorder="1"/>
    <xf numFmtId="0" fontId="7" fillId="3" borderId="11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7" fillId="3" borderId="10" xfId="0" applyNumberFormat="1" applyFont="1" applyFill="1" applyBorder="1"/>
    <xf numFmtId="165" fontId="2" fillId="4" borderId="0" xfId="0" applyNumberFormat="1" applyFont="1" applyFill="1" applyBorder="1"/>
    <xf numFmtId="0" fontId="7" fillId="3" borderId="11" xfId="0" applyNumberFormat="1" applyFont="1" applyFill="1" applyBorder="1" applyAlignment="1">
      <alignment horizontal="center"/>
    </xf>
    <xf numFmtId="165" fontId="2" fillId="4" borderId="9" xfId="0" applyNumberFormat="1" applyFont="1" applyFill="1" applyBorder="1"/>
    <xf numFmtId="165" fontId="2" fillId="4" borderId="8" xfId="0" applyNumberFormat="1" applyFont="1" applyFill="1" applyBorder="1"/>
    <xf numFmtId="0" fontId="3" fillId="4" borderId="5" xfId="0" applyFont="1" applyFill="1" applyBorder="1" applyAlignment="1"/>
    <xf numFmtId="0" fontId="3" fillId="4" borderId="7" xfId="0" applyFont="1" applyFill="1" applyBorder="1" applyAlignment="1"/>
    <xf numFmtId="0" fontId="2" fillId="4" borderId="8" xfId="0" applyFont="1" applyFill="1" applyBorder="1"/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165" fontId="2" fillId="0" borderId="0" xfId="0" applyNumberFormat="1" applyFont="1" applyFill="1" applyBorder="1"/>
    <xf numFmtId="0" fontId="6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165" fontId="1" fillId="4" borderId="0" xfId="0" applyNumberFormat="1" applyFont="1" applyFill="1" applyBorder="1" applyAlignment="1">
      <alignment horizontal="center"/>
    </xf>
    <xf numFmtId="165" fontId="1" fillId="4" borderId="4" xfId="0" applyNumberFormat="1" applyFont="1" applyFill="1" applyBorder="1"/>
    <xf numFmtId="0" fontId="7" fillId="6" borderId="10" xfId="0" applyNumberFormat="1" applyFont="1" applyFill="1" applyBorder="1"/>
    <xf numFmtId="0" fontId="9" fillId="6" borderId="12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Consumption</a:t>
            </a:r>
          </a:p>
        </c:rich>
      </c:tx>
      <c:layout>
        <c:manualLayout>
          <c:xMode val="edge"/>
          <c:yMode val="edge"/>
          <c:x val="0.39473678595053668"/>
          <c:y val="4.16670437747005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583370420762179"/>
          <c:y val="0.20655737704918034"/>
          <c:w val="0.8177104128784507"/>
          <c:h val="0.62950819672131153"/>
        </c:manualLayout>
      </c:layout>
      <c:lineChart>
        <c:grouping val="standard"/>
        <c:varyColors val="0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Hoja1!$E$3:$E$34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Hoja1!$N$3:$N$33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90-42B0-A29F-ADE40A073B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7258800"/>
        <c:axId val="1"/>
      </c:lineChart>
      <c:catAx>
        <c:axId val="48725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Time</a:t>
                </a:r>
              </a:p>
            </c:rich>
          </c:tx>
          <c:layout>
            <c:manualLayout>
              <c:xMode val="edge"/>
              <c:yMode val="edge"/>
              <c:x val="0.48947357190107338"/>
              <c:y val="0.84167006063897187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8725880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Investment</a:t>
            </a:r>
          </a:p>
        </c:rich>
      </c:tx>
      <c:layout>
        <c:manualLayout>
          <c:xMode val="edge"/>
          <c:yMode val="edge"/>
          <c:x val="0.42521094987093561"/>
          <c:y val="3.70374207610013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20334299160902"/>
          <c:y val="0.21140974237387003"/>
          <c:w val="0.82585858377641586"/>
          <c:h val="0.560403602800576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Hoja1!$E$3:$E$34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Hoja1!$O$3:$O$33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2B-4DDC-9624-FD8F9A2D8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7257136"/>
        <c:axId val="1"/>
      </c:lineChart>
      <c:catAx>
        <c:axId val="48725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Time</a:t>
                </a:r>
              </a:p>
            </c:rich>
          </c:tx>
          <c:layout>
            <c:manualLayout>
              <c:xMode val="edge"/>
              <c:yMode val="edge"/>
              <c:x val="0.49081500401292816"/>
              <c:y val="0.8576813863179383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8725713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Output</a:t>
            </a:r>
          </a:p>
        </c:rich>
      </c:tx>
      <c:layout>
        <c:manualLayout>
          <c:xMode val="edge"/>
          <c:yMode val="edge"/>
          <c:x val="0.3769755295739548"/>
          <c:y val="3.69014212319204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70320752384006"/>
          <c:y val="0.19435766426709483"/>
          <c:w val="0.81912351401888028"/>
          <c:h val="0.652038615605737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Hoja1!$E$3:$E$34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Hoja1!$P$3:$P$33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5C-4FF4-B19F-330E5458B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7259216"/>
        <c:axId val="1"/>
      </c:lineChart>
      <c:catAx>
        <c:axId val="48725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Time</a:t>
                </a:r>
              </a:p>
            </c:rich>
          </c:tx>
          <c:layout>
            <c:manualLayout>
              <c:xMode val="edge"/>
              <c:yMode val="edge"/>
              <c:x val="0.48429385720724305"/>
              <c:y val="0.8549327776847043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8725921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Capital stock</a:t>
            </a:r>
          </a:p>
        </c:rich>
      </c:tx>
      <c:layout>
        <c:manualLayout>
          <c:xMode val="edge"/>
          <c:yMode val="edge"/>
          <c:x val="0.33682507462035016"/>
          <c:y val="3.6765650304350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93636362455798"/>
          <c:y val="0.19122286323052881"/>
          <c:w val="0.81383084409133466"/>
          <c:h val="0.6583082176788696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Hoja1!$E$3:$E$34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Hoja1!$Q$3:$Q$33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22-466D-BA61-368226104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2340624"/>
        <c:axId val="1"/>
      </c:lineChart>
      <c:catAx>
        <c:axId val="49234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Time</a:t>
                </a:r>
              </a:p>
            </c:rich>
          </c:tx>
          <c:layout>
            <c:manualLayout>
              <c:xMode val="edge"/>
              <c:yMode val="edge"/>
              <c:x val="0.48041781939419737"/>
              <c:y val="0.8602948567599262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9234062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251460</xdr:colOff>
      <xdr:row>1</xdr:row>
      <xdr:rowOff>7620</xdr:rowOff>
    </xdr:from>
    <xdr:to>
      <xdr:col>24</xdr:col>
      <xdr:colOff>45720</xdr:colOff>
      <xdr:row>16</xdr:row>
      <xdr:rowOff>0</xdr:rowOff>
    </xdr:to>
    <xdr:graphicFrame macro="">
      <xdr:nvGraphicFramePr>
        <xdr:cNvPr id="142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304800</xdr:colOff>
      <xdr:row>1</xdr:row>
      <xdr:rowOff>7620</xdr:rowOff>
    </xdr:from>
    <xdr:to>
      <xdr:col>29</xdr:col>
      <xdr:colOff>45720</xdr:colOff>
      <xdr:row>15</xdr:row>
      <xdr:rowOff>121920</xdr:rowOff>
    </xdr:to>
    <xdr:graphicFrame macro="">
      <xdr:nvGraphicFramePr>
        <xdr:cNvPr id="142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228600</xdr:colOff>
      <xdr:row>16</xdr:row>
      <xdr:rowOff>114300</xdr:rowOff>
    </xdr:from>
    <xdr:to>
      <xdr:col>24</xdr:col>
      <xdr:colOff>45720</xdr:colOff>
      <xdr:row>32</xdr:row>
      <xdr:rowOff>99060</xdr:rowOff>
    </xdr:to>
    <xdr:graphicFrame macro="">
      <xdr:nvGraphicFramePr>
        <xdr:cNvPr id="142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312420</xdr:colOff>
      <xdr:row>16</xdr:row>
      <xdr:rowOff>137160</xdr:rowOff>
    </xdr:from>
    <xdr:to>
      <xdr:col>29</xdr:col>
      <xdr:colOff>30480</xdr:colOff>
      <xdr:row>32</xdr:row>
      <xdr:rowOff>121920</xdr:rowOff>
    </xdr:to>
    <xdr:graphicFrame macro="">
      <xdr:nvGraphicFramePr>
        <xdr:cNvPr id="142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16"/>
  <sheetViews>
    <sheetView tabSelected="1" zoomScale="80" zoomScaleNormal="80" workbookViewId="0">
      <selection activeCell="Y1" sqref="Y1"/>
    </sheetView>
  </sheetViews>
  <sheetFormatPr baseColWidth="10" defaultRowHeight="13.8" x14ac:dyDescent="0.25"/>
  <cols>
    <col min="1" max="1" width="36.6640625" style="4" customWidth="1"/>
    <col min="2" max="2" width="7.88671875" style="4" customWidth="1"/>
    <col min="3" max="3" width="9" style="4" customWidth="1"/>
    <col min="4" max="4" width="7.44140625" style="4" customWidth="1"/>
    <col min="5" max="7" width="9.109375" style="4" customWidth="1"/>
    <col min="8" max="8" width="10.44140625" style="4" customWidth="1"/>
    <col min="9" max="9" width="9.109375" style="4" customWidth="1"/>
    <col min="10" max="10" width="8" style="4" customWidth="1"/>
    <col min="11" max="11" width="8.33203125" style="4" customWidth="1"/>
    <col min="12" max="12" width="7.88671875" style="4" customWidth="1"/>
    <col min="13" max="13" width="8" style="4" customWidth="1"/>
    <col min="14" max="14" width="9.33203125" style="4" customWidth="1"/>
    <col min="15" max="15" width="8.109375" style="4" customWidth="1"/>
    <col min="16" max="16" width="10.5546875" style="4" customWidth="1"/>
    <col min="17" max="17" width="8.109375" style="4" customWidth="1"/>
    <col min="18" max="18" width="7.44140625" style="4" customWidth="1"/>
    <col min="19" max="19" width="6.109375" style="4" customWidth="1"/>
    <col min="20" max="16384" width="11.5546875" style="4"/>
  </cols>
  <sheetData>
    <row r="1" spans="1:66" ht="14.4" thickBot="1" x14ac:dyDescent="0.3">
      <c r="A1" s="1" t="s">
        <v>25</v>
      </c>
      <c r="B1" s="2"/>
      <c r="C1" s="3"/>
      <c r="BK1" s="5"/>
    </row>
    <row r="2" spans="1:66" ht="15" thickBot="1" x14ac:dyDescent="0.35">
      <c r="A2" s="4" t="s">
        <v>0</v>
      </c>
      <c r="E2" s="6" t="s">
        <v>34</v>
      </c>
      <c r="F2" s="38" t="s">
        <v>21</v>
      </c>
      <c r="G2" s="38" t="s">
        <v>22</v>
      </c>
      <c r="H2" s="38" t="s">
        <v>23</v>
      </c>
      <c r="I2" s="38" t="s">
        <v>24</v>
      </c>
      <c r="J2" s="38" t="s">
        <v>17</v>
      </c>
      <c r="K2" s="38" t="s">
        <v>18</v>
      </c>
      <c r="L2" s="38" t="s">
        <v>19</v>
      </c>
      <c r="M2" s="38" t="s">
        <v>20</v>
      </c>
      <c r="N2" s="38" t="s">
        <v>9</v>
      </c>
      <c r="O2" s="39" t="s">
        <v>10</v>
      </c>
      <c r="P2" s="38" t="s">
        <v>11</v>
      </c>
      <c r="Q2" s="38" t="s">
        <v>12</v>
      </c>
      <c r="R2" s="38" t="s">
        <v>13</v>
      </c>
      <c r="S2" s="40" t="s">
        <v>14</v>
      </c>
      <c r="BK2" s="7"/>
      <c r="BL2" s="7"/>
      <c r="BM2" s="7"/>
    </row>
    <row r="3" spans="1:66" ht="14.4" x14ac:dyDescent="0.3">
      <c r="A3" s="24" t="s">
        <v>26</v>
      </c>
      <c r="B3" s="25" t="s">
        <v>27</v>
      </c>
      <c r="C3" s="26" t="s">
        <v>6</v>
      </c>
      <c r="E3" s="41">
        <v>0</v>
      </c>
      <c r="F3" s="42">
        <f>css_0</f>
        <v>1.4300321889905474</v>
      </c>
      <c r="G3" s="42">
        <f>kss_0*(Delta_0+n_0)</f>
        <v>0.63629872629395845</v>
      </c>
      <c r="H3" s="42">
        <f>PTF_0*kss_0^Alpha_0</f>
        <v>2.0663309152845057</v>
      </c>
      <c r="I3" s="42">
        <f>kss_0</f>
        <v>7.953734078674481</v>
      </c>
      <c r="J3" s="42">
        <f>LN(F3)</f>
        <v>0.35769695380207411</v>
      </c>
      <c r="K3" s="42">
        <f>LN(G3)</f>
        <v>-0.45208713048363319</v>
      </c>
      <c r="L3" s="42">
        <f>LN(H3)</f>
        <v>0.72577452983861779</v>
      </c>
      <c r="M3" s="42">
        <f>LN(I3)</f>
        <v>2.0736415138246223</v>
      </c>
      <c r="N3" s="42">
        <v>0</v>
      </c>
      <c r="O3" s="42">
        <f>(1-Beta0+Beta0*Delta_0)/(Alpha0*Beta0*Delta_0)*P3-(1-Beta0+Beta0*Delta_0-Alpha0*Beta0*Delta_0)/(Alpha0*Beta0*Delta_0)*N3</f>
        <v>0</v>
      </c>
      <c r="P3" s="42">
        <f>PTF0*Alpha0*Q3</f>
        <v>0</v>
      </c>
      <c r="Q3" s="42">
        <v>0</v>
      </c>
      <c r="R3" s="42">
        <f>-((Alpha_0-1)*OMEGA_0*GAMMA_0/(Alpha_0*Beta_0*(1+n_0)))*N3+((Alpha_0-1)*OMEGA_0/(Beta_0*(1+n_0)))*Q3</f>
        <v>0</v>
      </c>
      <c r="S3" s="43">
        <f>-GAMMA_0/(Alpha_0*Beta_0*(1+n_0))*N3+((1-Beta_0*(1+n_0))/(Beta_0*(1+n_0)))*Q3</f>
        <v>0</v>
      </c>
    </row>
    <row r="4" spans="1:66" x14ac:dyDescent="0.25">
      <c r="A4" s="12" t="s">
        <v>1</v>
      </c>
      <c r="B4" s="17">
        <v>0.97</v>
      </c>
      <c r="C4" s="13">
        <v>0.97</v>
      </c>
      <c r="E4" s="10">
        <f>E3+1</f>
        <v>1</v>
      </c>
      <c r="F4" s="8">
        <f t="shared" ref="F4:F33" si="0">EXP(N4+LN(css_1))</f>
        <v>1.4300321889905474</v>
      </c>
      <c r="G4" s="8">
        <f>H4-F4</f>
        <v>0.63629872629395834</v>
      </c>
      <c r="H4" s="8">
        <f t="shared" ref="H4:H33" si="1">PTF_1*I4^Alpha_1</f>
        <v>2.0663309152845057</v>
      </c>
      <c r="I4" s="8">
        <f t="shared" ref="I4:I33" si="2">EXP(Q4+LN(kss_1))</f>
        <v>7.953734078674481</v>
      </c>
      <c r="J4" s="8">
        <f t="shared" ref="J4:J33" si="3">LN(F4)</f>
        <v>0.35769695380207411</v>
      </c>
      <c r="K4" s="8">
        <f t="shared" ref="K4:K33" si="4">LN(G4)</f>
        <v>-0.45208713048363336</v>
      </c>
      <c r="L4" s="8">
        <f t="shared" ref="L4:L33" si="5">LN(H4)</f>
        <v>0.72577452983861779</v>
      </c>
      <c r="M4" s="8">
        <f t="shared" ref="M4:M33" si="6">LN(I4)</f>
        <v>2.0736415138246223</v>
      </c>
      <c r="N4" s="11">
        <f>(Alpha_1*(Alpha_1-1)*OMEGA_1/((Alpha_1-1)*OMEGA_1*GAMMA_1+Alpha_1*Beta_1*(1+n_1)*Lambda1_1))*Q4</f>
        <v>0</v>
      </c>
      <c r="O4" s="8">
        <f t="shared" ref="O4:O33" si="7">(1-Beta1+Beta1*Delta1)/(Alpha1*Beta1*Delta1)*P4-(1-Beta1+Beta1*Delta1-Alpha1*Beta1*Delta1)/(Alpha1*Beta1*Delta1)*N4</f>
        <v>0</v>
      </c>
      <c r="P4" s="8">
        <f t="shared" ref="P4:P33" si="8">Alpha1*Q4</f>
        <v>0</v>
      </c>
      <c r="Q4" s="11">
        <f>LN(kss_0)-LN(kss_1)</f>
        <v>0</v>
      </c>
      <c r="R4" s="8">
        <f t="shared" ref="R4:R33" si="9">-((Alpha_1-1)*OMEGA_1*GAMMA_1/(Alpha_1*Beta_1*(1+n_1)))*N4+((Alpha_1-1)*OMEGA_1/(Beta_1*(1+n_1)))*Q4</f>
        <v>0</v>
      </c>
      <c r="S4" s="9">
        <f t="shared" ref="S4:S33" si="10">-GAMMA_1/(Alpha_1*Beta_1*(1+n_1))*N4+((1-Beta_1*(1+n_1))/(Beta_1*(1+n_1)))*Q4</f>
        <v>0</v>
      </c>
    </row>
    <row r="5" spans="1:66" x14ac:dyDescent="0.25">
      <c r="A5" s="12" t="s">
        <v>2</v>
      </c>
      <c r="B5" s="17">
        <v>0.35</v>
      </c>
      <c r="C5" s="13">
        <v>0.35</v>
      </c>
      <c r="E5" s="10">
        <f t="shared" ref="E5:E33" si="11">E4+1</f>
        <v>2</v>
      </c>
      <c r="F5" s="8">
        <f t="shared" si="0"/>
        <v>1.4300321889905474</v>
      </c>
      <c r="G5" s="8">
        <f t="shared" ref="G5:G33" si="12">H5-F5</f>
        <v>0.63629872629395834</v>
      </c>
      <c r="H5" s="8">
        <f t="shared" si="1"/>
        <v>2.0663309152845057</v>
      </c>
      <c r="I5" s="8">
        <f t="shared" si="2"/>
        <v>7.953734078674481</v>
      </c>
      <c r="J5" s="8">
        <f t="shared" si="3"/>
        <v>0.35769695380207411</v>
      </c>
      <c r="K5" s="8">
        <f t="shared" si="4"/>
        <v>-0.45208713048363336</v>
      </c>
      <c r="L5" s="8">
        <f t="shared" si="5"/>
        <v>0.72577452983861779</v>
      </c>
      <c r="M5" s="8">
        <f t="shared" si="6"/>
        <v>2.0736415138246223</v>
      </c>
      <c r="N5" s="8">
        <f t="shared" ref="N5:N33" si="13">N4+R4</f>
        <v>0</v>
      </c>
      <c r="O5" s="8">
        <f t="shared" si="7"/>
        <v>0</v>
      </c>
      <c r="P5" s="8">
        <f t="shared" si="8"/>
        <v>0</v>
      </c>
      <c r="Q5" s="8">
        <f t="shared" ref="Q5:Q33" si="14">Q4+S4</f>
        <v>0</v>
      </c>
      <c r="R5" s="8">
        <f t="shared" si="9"/>
        <v>0</v>
      </c>
      <c r="S5" s="9">
        <f t="shared" si="10"/>
        <v>0</v>
      </c>
    </row>
    <row r="6" spans="1:66" x14ac:dyDescent="0.25">
      <c r="A6" s="12" t="s">
        <v>4</v>
      </c>
      <c r="B6" s="17">
        <v>0.06</v>
      </c>
      <c r="C6" s="13">
        <v>0.06</v>
      </c>
      <c r="E6" s="10">
        <f t="shared" si="11"/>
        <v>3</v>
      </c>
      <c r="F6" s="8">
        <f t="shared" si="0"/>
        <v>1.4300321889905474</v>
      </c>
      <c r="G6" s="8">
        <f t="shared" si="12"/>
        <v>0.63629872629395834</v>
      </c>
      <c r="H6" s="8">
        <f t="shared" si="1"/>
        <v>2.0663309152845057</v>
      </c>
      <c r="I6" s="8">
        <f t="shared" si="2"/>
        <v>7.953734078674481</v>
      </c>
      <c r="J6" s="8">
        <f t="shared" si="3"/>
        <v>0.35769695380207411</v>
      </c>
      <c r="K6" s="8">
        <f t="shared" si="4"/>
        <v>-0.45208713048363336</v>
      </c>
      <c r="L6" s="8">
        <f t="shared" si="5"/>
        <v>0.72577452983861779</v>
      </c>
      <c r="M6" s="8">
        <f t="shared" si="6"/>
        <v>2.0736415138246223</v>
      </c>
      <c r="N6" s="8">
        <f t="shared" si="13"/>
        <v>0</v>
      </c>
      <c r="O6" s="8">
        <f t="shared" si="7"/>
        <v>0</v>
      </c>
      <c r="P6" s="8">
        <f t="shared" si="8"/>
        <v>0</v>
      </c>
      <c r="Q6" s="8">
        <f t="shared" si="14"/>
        <v>0</v>
      </c>
      <c r="R6" s="8">
        <f t="shared" si="9"/>
        <v>0</v>
      </c>
      <c r="S6" s="9">
        <f t="shared" si="10"/>
        <v>0</v>
      </c>
    </row>
    <row r="7" spans="1:66" x14ac:dyDescent="0.25">
      <c r="A7" s="12" t="s">
        <v>15</v>
      </c>
      <c r="B7" s="28">
        <f>1-Beta0+Beta0*Delta0</f>
        <v>8.8200000000000028E-2</v>
      </c>
      <c r="C7" s="9">
        <f>1-Beta0+Beta0*Delta0</f>
        <v>8.8200000000000028E-2</v>
      </c>
      <c r="E7" s="10">
        <f t="shared" si="11"/>
        <v>4</v>
      </c>
      <c r="F7" s="8">
        <f t="shared" si="0"/>
        <v>1.4300321889905474</v>
      </c>
      <c r="G7" s="8">
        <f t="shared" si="12"/>
        <v>0.63629872629395834</v>
      </c>
      <c r="H7" s="8">
        <f t="shared" si="1"/>
        <v>2.0663309152845057</v>
      </c>
      <c r="I7" s="8">
        <f t="shared" si="2"/>
        <v>7.953734078674481</v>
      </c>
      <c r="J7" s="8">
        <f t="shared" si="3"/>
        <v>0.35769695380207411</v>
      </c>
      <c r="K7" s="8">
        <f t="shared" si="4"/>
        <v>-0.45208713048363336</v>
      </c>
      <c r="L7" s="8">
        <f t="shared" si="5"/>
        <v>0.72577452983861779</v>
      </c>
      <c r="M7" s="8">
        <f t="shared" si="6"/>
        <v>2.0736415138246223</v>
      </c>
      <c r="N7" s="8">
        <f t="shared" si="13"/>
        <v>0</v>
      </c>
      <c r="O7" s="8">
        <f t="shared" si="7"/>
        <v>0</v>
      </c>
      <c r="P7" s="8">
        <f t="shared" si="8"/>
        <v>0</v>
      </c>
      <c r="Q7" s="8">
        <f t="shared" si="14"/>
        <v>0</v>
      </c>
      <c r="R7" s="8">
        <f t="shared" si="9"/>
        <v>0</v>
      </c>
      <c r="S7" s="9">
        <f t="shared" si="10"/>
        <v>0</v>
      </c>
    </row>
    <row r="8" spans="1:66" ht="14.4" thickBot="1" x14ac:dyDescent="0.3">
      <c r="A8" s="15" t="s">
        <v>16</v>
      </c>
      <c r="B8" s="30">
        <f>1-Beta0+Beta0*Delta0-Alpha0*Beta0*(Delta0+n_0)</f>
        <v>6.1040000000000032E-2</v>
      </c>
      <c r="C8" s="31">
        <f>1-Beta0+Beta0*Delta0-Alpha0*Beta0*(Delta0+n_0)</f>
        <v>6.1040000000000032E-2</v>
      </c>
      <c r="E8" s="10">
        <f t="shared" si="11"/>
        <v>5</v>
      </c>
      <c r="F8" s="8">
        <f t="shared" si="0"/>
        <v>1.4300321889905474</v>
      </c>
      <c r="G8" s="8">
        <f t="shared" si="12"/>
        <v>0.63629872629395834</v>
      </c>
      <c r="H8" s="8">
        <f t="shared" si="1"/>
        <v>2.0663309152845057</v>
      </c>
      <c r="I8" s="8">
        <f t="shared" si="2"/>
        <v>7.953734078674481</v>
      </c>
      <c r="J8" s="8">
        <f t="shared" si="3"/>
        <v>0.35769695380207411</v>
      </c>
      <c r="K8" s="8">
        <f t="shared" si="4"/>
        <v>-0.45208713048363336</v>
      </c>
      <c r="L8" s="8">
        <f t="shared" si="5"/>
        <v>0.72577452983861779</v>
      </c>
      <c r="M8" s="8">
        <f t="shared" si="6"/>
        <v>2.0736415138246223</v>
      </c>
      <c r="N8" s="8">
        <f t="shared" si="13"/>
        <v>0</v>
      </c>
      <c r="O8" s="8">
        <f t="shared" si="7"/>
        <v>0</v>
      </c>
      <c r="P8" s="8">
        <f t="shared" si="8"/>
        <v>0</v>
      </c>
      <c r="Q8" s="8">
        <f t="shared" si="14"/>
        <v>0</v>
      </c>
      <c r="R8" s="8">
        <f t="shared" si="9"/>
        <v>0</v>
      </c>
      <c r="S8" s="9">
        <f t="shared" si="10"/>
        <v>0</v>
      </c>
      <c r="BN8" s="14"/>
    </row>
    <row r="9" spans="1:66" ht="14.4" thickBot="1" x14ac:dyDescent="0.3">
      <c r="E9" s="10">
        <f t="shared" si="11"/>
        <v>6</v>
      </c>
      <c r="F9" s="8">
        <f t="shared" si="0"/>
        <v>1.4300321889905474</v>
      </c>
      <c r="G9" s="8">
        <f t="shared" si="12"/>
        <v>0.63629872629395834</v>
      </c>
      <c r="H9" s="8">
        <f t="shared" si="1"/>
        <v>2.0663309152845057</v>
      </c>
      <c r="I9" s="8">
        <f t="shared" si="2"/>
        <v>7.953734078674481</v>
      </c>
      <c r="J9" s="8">
        <f t="shared" si="3"/>
        <v>0.35769695380207411</v>
      </c>
      <c r="K9" s="8">
        <f t="shared" si="4"/>
        <v>-0.45208713048363336</v>
      </c>
      <c r="L9" s="8">
        <f t="shared" si="5"/>
        <v>0.72577452983861779</v>
      </c>
      <c r="M9" s="8">
        <f t="shared" si="6"/>
        <v>2.0736415138246223</v>
      </c>
      <c r="N9" s="8">
        <f t="shared" si="13"/>
        <v>0</v>
      </c>
      <c r="O9" s="8">
        <f t="shared" si="7"/>
        <v>0</v>
      </c>
      <c r="P9" s="8">
        <f t="shared" si="8"/>
        <v>0</v>
      </c>
      <c r="Q9" s="8">
        <f t="shared" si="14"/>
        <v>0</v>
      </c>
      <c r="R9" s="8">
        <f t="shared" si="9"/>
        <v>0</v>
      </c>
      <c r="S9" s="9">
        <f t="shared" si="10"/>
        <v>0</v>
      </c>
    </row>
    <row r="10" spans="1:66" ht="14.4" x14ac:dyDescent="0.3">
      <c r="A10" s="24" t="s">
        <v>28</v>
      </c>
      <c r="B10" s="25" t="s">
        <v>27</v>
      </c>
      <c r="C10" s="26" t="s">
        <v>6</v>
      </c>
      <c r="E10" s="10">
        <f t="shared" si="11"/>
        <v>7</v>
      </c>
      <c r="F10" s="8">
        <f t="shared" si="0"/>
        <v>1.4300321889905474</v>
      </c>
      <c r="G10" s="8">
        <f t="shared" si="12"/>
        <v>0.63629872629395834</v>
      </c>
      <c r="H10" s="8">
        <f t="shared" si="1"/>
        <v>2.0663309152845057</v>
      </c>
      <c r="I10" s="8">
        <f t="shared" si="2"/>
        <v>7.953734078674481</v>
      </c>
      <c r="J10" s="8">
        <f t="shared" si="3"/>
        <v>0.35769695380207411</v>
      </c>
      <c r="K10" s="8">
        <f t="shared" si="4"/>
        <v>-0.45208713048363336</v>
      </c>
      <c r="L10" s="8">
        <f t="shared" si="5"/>
        <v>0.72577452983861779</v>
      </c>
      <c r="M10" s="8">
        <f t="shared" si="6"/>
        <v>2.0736415138246223</v>
      </c>
      <c r="N10" s="8">
        <f t="shared" si="13"/>
        <v>0</v>
      </c>
      <c r="O10" s="8">
        <f t="shared" si="7"/>
        <v>0</v>
      </c>
      <c r="P10" s="8">
        <f t="shared" si="8"/>
        <v>0</v>
      </c>
      <c r="Q10" s="8">
        <f t="shared" si="14"/>
        <v>0</v>
      </c>
      <c r="R10" s="8">
        <f t="shared" si="9"/>
        <v>0</v>
      </c>
      <c r="S10" s="9">
        <f t="shared" si="10"/>
        <v>0</v>
      </c>
    </row>
    <row r="11" spans="1:66" x14ac:dyDescent="0.25">
      <c r="A11" s="12" t="s">
        <v>3</v>
      </c>
      <c r="B11" s="17">
        <v>1</v>
      </c>
      <c r="C11" s="13">
        <v>1</v>
      </c>
      <c r="E11" s="10">
        <f t="shared" si="11"/>
        <v>8</v>
      </c>
      <c r="F11" s="8">
        <f t="shared" si="0"/>
        <v>1.4300321889905474</v>
      </c>
      <c r="G11" s="8">
        <f t="shared" si="12"/>
        <v>0.63629872629395834</v>
      </c>
      <c r="H11" s="8">
        <f t="shared" si="1"/>
        <v>2.0663309152845057</v>
      </c>
      <c r="I11" s="8">
        <f t="shared" si="2"/>
        <v>7.953734078674481</v>
      </c>
      <c r="J11" s="8">
        <f t="shared" si="3"/>
        <v>0.35769695380207411</v>
      </c>
      <c r="K11" s="8">
        <f t="shared" si="4"/>
        <v>-0.45208713048363336</v>
      </c>
      <c r="L11" s="8">
        <f t="shared" si="5"/>
        <v>0.72577452983861779</v>
      </c>
      <c r="M11" s="8">
        <f t="shared" si="6"/>
        <v>2.0736415138246223</v>
      </c>
      <c r="N11" s="8">
        <f t="shared" si="13"/>
        <v>0</v>
      </c>
      <c r="O11" s="8">
        <f t="shared" si="7"/>
        <v>0</v>
      </c>
      <c r="P11" s="8">
        <f t="shared" si="8"/>
        <v>0</v>
      </c>
      <c r="Q11" s="8">
        <f t="shared" si="14"/>
        <v>0</v>
      </c>
      <c r="R11" s="8">
        <f t="shared" si="9"/>
        <v>0</v>
      </c>
      <c r="S11" s="9">
        <f t="shared" si="10"/>
        <v>0</v>
      </c>
    </row>
    <row r="12" spans="1:66" ht="14.4" thickBot="1" x14ac:dyDescent="0.3">
      <c r="A12" s="15" t="s">
        <v>5</v>
      </c>
      <c r="B12" s="23">
        <v>0.02</v>
      </c>
      <c r="C12" s="16">
        <v>0.02</v>
      </c>
      <c r="E12" s="10">
        <f t="shared" si="11"/>
        <v>9</v>
      </c>
      <c r="F12" s="8">
        <f t="shared" si="0"/>
        <v>1.4300321889905474</v>
      </c>
      <c r="G12" s="8">
        <f t="shared" si="12"/>
        <v>0.63629872629395834</v>
      </c>
      <c r="H12" s="8">
        <f t="shared" si="1"/>
        <v>2.0663309152845057</v>
      </c>
      <c r="I12" s="8">
        <f t="shared" si="2"/>
        <v>7.953734078674481</v>
      </c>
      <c r="J12" s="8">
        <f t="shared" si="3"/>
        <v>0.35769695380207411</v>
      </c>
      <c r="K12" s="8">
        <f t="shared" si="4"/>
        <v>-0.45208713048363336</v>
      </c>
      <c r="L12" s="8">
        <f t="shared" si="5"/>
        <v>0.72577452983861779</v>
      </c>
      <c r="M12" s="8">
        <f t="shared" si="6"/>
        <v>2.0736415138246223</v>
      </c>
      <c r="N12" s="8">
        <f t="shared" si="13"/>
        <v>0</v>
      </c>
      <c r="O12" s="8">
        <f t="shared" si="7"/>
        <v>0</v>
      </c>
      <c r="P12" s="8">
        <f t="shared" si="8"/>
        <v>0</v>
      </c>
      <c r="Q12" s="8">
        <f t="shared" si="14"/>
        <v>0</v>
      </c>
      <c r="R12" s="8">
        <f t="shared" si="9"/>
        <v>0</v>
      </c>
      <c r="S12" s="9">
        <f t="shared" si="10"/>
        <v>0</v>
      </c>
    </row>
    <row r="13" spans="1:66" ht="14.4" thickBot="1" x14ac:dyDescent="0.3">
      <c r="E13" s="10">
        <f t="shared" si="11"/>
        <v>10</v>
      </c>
      <c r="F13" s="8">
        <f t="shared" si="0"/>
        <v>1.4300321889905474</v>
      </c>
      <c r="G13" s="8">
        <f t="shared" si="12"/>
        <v>0.63629872629395834</v>
      </c>
      <c r="H13" s="8">
        <f t="shared" si="1"/>
        <v>2.0663309152845057</v>
      </c>
      <c r="I13" s="8">
        <f t="shared" si="2"/>
        <v>7.953734078674481</v>
      </c>
      <c r="J13" s="8">
        <f t="shared" si="3"/>
        <v>0.35769695380207411</v>
      </c>
      <c r="K13" s="8">
        <f t="shared" si="4"/>
        <v>-0.45208713048363336</v>
      </c>
      <c r="L13" s="8">
        <f t="shared" si="5"/>
        <v>0.72577452983861779</v>
      </c>
      <c r="M13" s="8">
        <f t="shared" si="6"/>
        <v>2.0736415138246223</v>
      </c>
      <c r="N13" s="8">
        <f t="shared" si="13"/>
        <v>0</v>
      </c>
      <c r="O13" s="8">
        <f t="shared" si="7"/>
        <v>0</v>
      </c>
      <c r="P13" s="8">
        <f t="shared" si="8"/>
        <v>0</v>
      </c>
      <c r="Q13" s="8">
        <f t="shared" si="14"/>
        <v>0</v>
      </c>
      <c r="R13" s="8">
        <f t="shared" si="9"/>
        <v>0</v>
      </c>
      <c r="S13" s="9">
        <f t="shared" si="10"/>
        <v>0</v>
      </c>
      <c r="T13" s="4" t="s">
        <v>0</v>
      </c>
    </row>
    <row r="14" spans="1:66" ht="14.4" x14ac:dyDescent="0.3">
      <c r="A14" s="24" t="s">
        <v>29</v>
      </c>
      <c r="B14" s="25" t="s">
        <v>27</v>
      </c>
      <c r="C14" s="26" t="s">
        <v>6</v>
      </c>
      <c r="E14" s="10">
        <f t="shared" si="11"/>
        <v>11</v>
      </c>
      <c r="F14" s="8">
        <f t="shared" si="0"/>
        <v>1.4300321889905474</v>
      </c>
      <c r="G14" s="8">
        <f t="shared" si="12"/>
        <v>0.63629872629395834</v>
      </c>
      <c r="H14" s="8">
        <f t="shared" si="1"/>
        <v>2.0663309152845057</v>
      </c>
      <c r="I14" s="8">
        <f t="shared" si="2"/>
        <v>7.953734078674481</v>
      </c>
      <c r="J14" s="8">
        <f t="shared" si="3"/>
        <v>0.35769695380207411</v>
      </c>
      <c r="K14" s="8">
        <f t="shared" si="4"/>
        <v>-0.45208713048363336</v>
      </c>
      <c r="L14" s="8">
        <f t="shared" si="5"/>
        <v>0.72577452983861779</v>
      </c>
      <c r="M14" s="8">
        <f t="shared" si="6"/>
        <v>2.0736415138246223</v>
      </c>
      <c r="N14" s="8">
        <f t="shared" si="13"/>
        <v>0</v>
      </c>
      <c r="O14" s="8">
        <f t="shared" si="7"/>
        <v>0</v>
      </c>
      <c r="P14" s="8">
        <f t="shared" si="8"/>
        <v>0</v>
      </c>
      <c r="Q14" s="8">
        <f t="shared" si="14"/>
        <v>0</v>
      </c>
      <c r="R14" s="8">
        <f t="shared" si="9"/>
        <v>0</v>
      </c>
      <c r="S14" s="9">
        <f t="shared" si="10"/>
        <v>0</v>
      </c>
    </row>
    <row r="15" spans="1:66" x14ac:dyDescent="0.25">
      <c r="A15" s="12" t="s">
        <v>35</v>
      </c>
      <c r="B15" s="28">
        <f>(OMEGA_0/(Alpha_0*PTF_0*Beta_0))^(1/(Alpha_0-1))</f>
        <v>7.953734078674481</v>
      </c>
      <c r="C15" s="9">
        <f>(OMEGA_1/(Alpha_1*PTF_1*Beta_1))^(1/(Alpha_1-1))</f>
        <v>7.953734078674481</v>
      </c>
      <c r="E15" s="10">
        <f t="shared" si="11"/>
        <v>12</v>
      </c>
      <c r="F15" s="8">
        <f t="shared" si="0"/>
        <v>1.4300321889905474</v>
      </c>
      <c r="G15" s="8">
        <f t="shared" si="12"/>
        <v>0.63629872629395834</v>
      </c>
      <c r="H15" s="8">
        <f t="shared" si="1"/>
        <v>2.0663309152845057</v>
      </c>
      <c r="I15" s="8">
        <f t="shared" si="2"/>
        <v>7.953734078674481</v>
      </c>
      <c r="J15" s="8">
        <f t="shared" si="3"/>
        <v>0.35769695380207411</v>
      </c>
      <c r="K15" s="8">
        <f t="shared" si="4"/>
        <v>-0.45208713048363336</v>
      </c>
      <c r="L15" s="8">
        <f t="shared" si="5"/>
        <v>0.72577452983861779</v>
      </c>
      <c r="M15" s="8">
        <f t="shared" si="6"/>
        <v>2.0736415138246223</v>
      </c>
      <c r="N15" s="8">
        <f t="shared" si="13"/>
        <v>0</v>
      </c>
      <c r="O15" s="8">
        <f t="shared" si="7"/>
        <v>0</v>
      </c>
      <c r="P15" s="8">
        <f t="shared" si="8"/>
        <v>0</v>
      </c>
      <c r="Q15" s="8">
        <f t="shared" si="14"/>
        <v>0</v>
      </c>
      <c r="R15" s="8">
        <f t="shared" si="9"/>
        <v>0</v>
      </c>
      <c r="S15" s="9">
        <f t="shared" si="10"/>
        <v>0</v>
      </c>
    </row>
    <row r="16" spans="1:66" x14ac:dyDescent="0.25">
      <c r="A16" s="12" t="s">
        <v>36</v>
      </c>
      <c r="B16" s="28">
        <f>PTF0*kss0^Alpha0</f>
        <v>2.0663309152845057</v>
      </c>
      <c r="C16" s="9">
        <f>_PTF1*_kss1^Alpha1</f>
        <v>2.0663309152845057</v>
      </c>
      <c r="E16" s="10">
        <f t="shared" si="11"/>
        <v>13</v>
      </c>
      <c r="F16" s="8">
        <f t="shared" si="0"/>
        <v>1.4300321889905474</v>
      </c>
      <c r="G16" s="8">
        <f t="shared" si="12"/>
        <v>0.63629872629395834</v>
      </c>
      <c r="H16" s="8">
        <f t="shared" si="1"/>
        <v>2.0663309152845057</v>
      </c>
      <c r="I16" s="8">
        <f t="shared" si="2"/>
        <v>7.953734078674481</v>
      </c>
      <c r="J16" s="8">
        <f t="shared" si="3"/>
        <v>0.35769695380207411</v>
      </c>
      <c r="K16" s="8">
        <f t="shared" si="4"/>
        <v>-0.45208713048363336</v>
      </c>
      <c r="L16" s="8">
        <f t="shared" si="5"/>
        <v>0.72577452983861779</v>
      </c>
      <c r="M16" s="8">
        <f t="shared" si="6"/>
        <v>2.0736415138246223</v>
      </c>
      <c r="N16" s="8">
        <f t="shared" si="13"/>
        <v>0</v>
      </c>
      <c r="O16" s="8">
        <f t="shared" si="7"/>
        <v>0</v>
      </c>
      <c r="P16" s="8">
        <f t="shared" si="8"/>
        <v>0</v>
      </c>
      <c r="Q16" s="8">
        <f t="shared" si="14"/>
        <v>0</v>
      </c>
      <c r="R16" s="8">
        <f t="shared" si="9"/>
        <v>0</v>
      </c>
      <c r="S16" s="9">
        <f t="shared" si="10"/>
        <v>0</v>
      </c>
    </row>
    <row r="17" spans="1:19" x14ac:dyDescent="0.25">
      <c r="A17" s="12" t="s">
        <v>37</v>
      </c>
      <c r="B17" s="28">
        <f>yss_0-(n_0+Delta_0)*kss_0</f>
        <v>1.4300321889905474</v>
      </c>
      <c r="C17" s="9">
        <f>yss_1-(n_1+Delta_1)*kss_1</f>
        <v>1.4300321889905474</v>
      </c>
      <c r="E17" s="10">
        <f t="shared" si="11"/>
        <v>14</v>
      </c>
      <c r="F17" s="8">
        <f t="shared" si="0"/>
        <v>1.4300321889905474</v>
      </c>
      <c r="G17" s="8">
        <f t="shared" si="12"/>
        <v>0.63629872629395834</v>
      </c>
      <c r="H17" s="8">
        <f t="shared" si="1"/>
        <v>2.0663309152845057</v>
      </c>
      <c r="I17" s="8">
        <f t="shared" si="2"/>
        <v>7.953734078674481</v>
      </c>
      <c r="J17" s="8">
        <f t="shared" si="3"/>
        <v>0.35769695380207411</v>
      </c>
      <c r="K17" s="8">
        <f t="shared" si="4"/>
        <v>-0.45208713048363336</v>
      </c>
      <c r="L17" s="8">
        <f t="shared" si="5"/>
        <v>0.72577452983861779</v>
      </c>
      <c r="M17" s="8">
        <f t="shared" si="6"/>
        <v>2.0736415138246223</v>
      </c>
      <c r="N17" s="8">
        <f t="shared" si="13"/>
        <v>0</v>
      </c>
      <c r="O17" s="8">
        <f t="shared" si="7"/>
        <v>0</v>
      </c>
      <c r="P17" s="8">
        <f t="shared" si="8"/>
        <v>0</v>
      </c>
      <c r="Q17" s="8">
        <f t="shared" si="14"/>
        <v>0</v>
      </c>
      <c r="R17" s="8">
        <f t="shared" si="9"/>
        <v>0</v>
      </c>
      <c r="S17" s="9">
        <f t="shared" si="10"/>
        <v>0</v>
      </c>
    </row>
    <row r="18" spans="1:19" ht="14.4" thickBot="1" x14ac:dyDescent="0.3">
      <c r="A18" s="15" t="s">
        <v>38</v>
      </c>
      <c r="B18" s="30">
        <f>B16-B17</f>
        <v>0.63629872629395834</v>
      </c>
      <c r="C18" s="31">
        <f>C16-C17</f>
        <v>0.63629872629395834</v>
      </c>
      <c r="E18" s="10">
        <f t="shared" si="11"/>
        <v>15</v>
      </c>
      <c r="F18" s="8">
        <f t="shared" si="0"/>
        <v>1.4300321889905474</v>
      </c>
      <c r="G18" s="8">
        <f t="shared" si="12"/>
        <v>0.63629872629395834</v>
      </c>
      <c r="H18" s="8">
        <f t="shared" si="1"/>
        <v>2.0663309152845057</v>
      </c>
      <c r="I18" s="8">
        <f t="shared" si="2"/>
        <v>7.953734078674481</v>
      </c>
      <c r="J18" s="8">
        <f t="shared" si="3"/>
        <v>0.35769695380207411</v>
      </c>
      <c r="K18" s="8">
        <f t="shared" si="4"/>
        <v>-0.45208713048363336</v>
      </c>
      <c r="L18" s="8">
        <f t="shared" si="5"/>
        <v>0.72577452983861779</v>
      </c>
      <c r="M18" s="8">
        <f t="shared" si="6"/>
        <v>2.0736415138246223</v>
      </c>
      <c r="N18" s="8">
        <f t="shared" si="13"/>
        <v>0</v>
      </c>
      <c r="O18" s="8">
        <f t="shared" si="7"/>
        <v>0</v>
      </c>
      <c r="P18" s="8">
        <f t="shared" si="8"/>
        <v>0</v>
      </c>
      <c r="Q18" s="8">
        <f t="shared" si="14"/>
        <v>0</v>
      </c>
      <c r="R18" s="8">
        <f t="shared" si="9"/>
        <v>0</v>
      </c>
      <c r="S18" s="9">
        <f t="shared" si="10"/>
        <v>0</v>
      </c>
    </row>
    <row r="19" spans="1:19" ht="14.4" thickBot="1" x14ac:dyDescent="0.3">
      <c r="B19" s="4" t="s">
        <v>0</v>
      </c>
      <c r="C19" s="4" t="s">
        <v>0</v>
      </c>
      <c r="E19" s="10">
        <f t="shared" si="11"/>
        <v>16</v>
      </c>
      <c r="F19" s="8">
        <f t="shared" si="0"/>
        <v>1.4300321889905474</v>
      </c>
      <c r="G19" s="8">
        <f t="shared" si="12"/>
        <v>0.63629872629395834</v>
      </c>
      <c r="H19" s="8">
        <f t="shared" si="1"/>
        <v>2.0663309152845057</v>
      </c>
      <c r="I19" s="8">
        <f t="shared" si="2"/>
        <v>7.953734078674481</v>
      </c>
      <c r="J19" s="8">
        <f t="shared" si="3"/>
        <v>0.35769695380207411</v>
      </c>
      <c r="K19" s="8">
        <f t="shared" si="4"/>
        <v>-0.45208713048363336</v>
      </c>
      <c r="L19" s="8">
        <f t="shared" si="5"/>
        <v>0.72577452983861779</v>
      </c>
      <c r="M19" s="8">
        <f t="shared" si="6"/>
        <v>2.0736415138246223</v>
      </c>
      <c r="N19" s="8">
        <f t="shared" si="13"/>
        <v>0</v>
      </c>
      <c r="O19" s="8">
        <f t="shared" si="7"/>
        <v>0</v>
      </c>
      <c r="P19" s="8">
        <f t="shared" si="8"/>
        <v>0</v>
      </c>
      <c r="Q19" s="8">
        <f t="shared" si="14"/>
        <v>0</v>
      </c>
      <c r="R19" s="8">
        <f t="shared" si="9"/>
        <v>0</v>
      </c>
      <c r="S19" s="9">
        <f t="shared" si="10"/>
        <v>0</v>
      </c>
    </row>
    <row r="20" spans="1:19" ht="14.4" x14ac:dyDescent="0.3">
      <c r="A20" s="27" t="s">
        <v>30</v>
      </c>
      <c r="B20" s="29" t="s">
        <v>27</v>
      </c>
      <c r="C20" s="26" t="s">
        <v>6</v>
      </c>
      <c r="E20" s="10">
        <f t="shared" si="11"/>
        <v>17</v>
      </c>
      <c r="F20" s="8">
        <f t="shared" si="0"/>
        <v>1.4300321889905474</v>
      </c>
      <c r="G20" s="8">
        <f t="shared" si="12"/>
        <v>0.63629872629395834</v>
      </c>
      <c r="H20" s="8">
        <f t="shared" si="1"/>
        <v>2.0663309152845057</v>
      </c>
      <c r="I20" s="8">
        <f t="shared" si="2"/>
        <v>7.953734078674481</v>
      </c>
      <c r="J20" s="8">
        <f t="shared" si="3"/>
        <v>0.35769695380207411</v>
      </c>
      <c r="K20" s="8">
        <f t="shared" si="4"/>
        <v>-0.45208713048363336</v>
      </c>
      <c r="L20" s="8">
        <f t="shared" si="5"/>
        <v>0.72577452983861779</v>
      </c>
      <c r="M20" s="8">
        <f t="shared" si="6"/>
        <v>2.0736415138246223</v>
      </c>
      <c r="N20" s="8">
        <f t="shared" si="13"/>
        <v>0</v>
      </c>
      <c r="O20" s="8">
        <f t="shared" si="7"/>
        <v>0</v>
      </c>
      <c r="P20" s="8">
        <f t="shared" si="8"/>
        <v>0</v>
      </c>
      <c r="Q20" s="8">
        <f t="shared" si="14"/>
        <v>0</v>
      </c>
      <c r="R20" s="8">
        <f t="shared" si="9"/>
        <v>0</v>
      </c>
      <c r="S20" s="9">
        <f t="shared" si="10"/>
        <v>0</v>
      </c>
    </row>
    <row r="21" spans="1:19" ht="16.2" x14ac:dyDescent="0.35">
      <c r="A21" s="32" t="s">
        <v>7</v>
      </c>
      <c r="B21" s="28">
        <f>(-(((Alpha_0-1)*OMEGA_0*GAMMA_0-Alpha_0+Alpha_0*Beta_0*(1+n_0))/(Alpha_0*Beta_0*(1+n_0)))-SQRT((((Alpha_0-1)*OMEGA_0*GAMMA_0-Alpha_0+Alpha_0*Beta_0*(1+n_0))/(Alpha_0*Beta_0*(1+n_0)))^2-4*(Alpha_0-1)*OMEGA_0*GAMMA_0/(Alpha_0*Beta_0*(1+n_0))))/2</f>
        <v>-9.0653968235439253E-2</v>
      </c>
      <c r="C21" s="9">
        <f>(-(((Alpha_1-1)*OMEGA_1*GAMMA_1-Alpha_1+Alpha_1*Beta_1*(1+n_1))/(Alpha_1*Beta_1*(1+n_1)))-SQRT((((Alpha_1-1)*OMEGA_1*GAMMA_1-Alpha_1+Alpha_1*Beta_1*(1+n_1))/(Alpha_1*Beta_1*(1+n_1)))^2-4*(Alpha_1-1)*OMEGA_1*GAMMA_1/(Alpha_1*Beta_1*(1+n_1))))/2</f>
        <v>-9.0653968235439253E-2</v>
      </c>
      <c r="E21" s="10">
        <f t="shared" si="11"/>
        <v>18</v>
      </c>
      <c r="F21" s="8">
        <f t="shared" si="0"/>
        <v>1.4300321889905474</v>
      </c>
      <c r="G21" s="8">
        <f t="shared" si="12"/>
        <v>0.63629872629395834</v>
      </c>
      <c r="H21" s="8">
        <f t="shared" si="1"/>
        <v>2.0663309152845057</v>
      </c>
      <c r="I21" s="8">
        <f t="shared" si="2"/>
        <v>7.953734078674481</v>
      </c>
      <c r="J21" s="8">
        <f t="shared" si="3"/>
        <v>0.35769695380207411</v>
      </c>
      <c r="K21" s="8">
        <f t="shared" si="4"/>
        <v>-0.45208713048363336</v>
      </c>
      <c r="L21" s="8">
        <f t="shared" si="5"/>
        <v>0.72577452983861779</v>
      </c>
      <c r="M21" s="8">
        <f t="shared" si="6"/>
        <v>2.0736415138246223</v>
      </c>
      <c r="N21" s="8">
        <f t="shared" si="13"/>
        <v>0</v>
      </c>
      <c r="O21" s="8">
        <f t="shared" si="7"/>
        <v>0</v>
      </c>
      <c r="P21" s="8">
        <f t="shared" si="8"/>
        <v>0</v>
      </c>
      <c r="Q21" s="8">
        <f t="shared" si="14"/>
        <v>0</v>
      </c>
      <c r="R21" s="8">
        <f t="shared" si="9"/>
        <v>0</v>
      </c>
      <c r="S21" s="9">
        <f t="shared" si="10"/>
        <v>0</v>
      </c>
    </row>
    <row r="22" spans="1:19" ht="16.8" thickBot="1" x14ac:dyDescent="0.4">
      <c r="A22" s="33" t="s">
        <v>8</v>
      </c>
      <c r="B22" s="30">
        <f>(-(((Alpha_0-1)*OMEGA_0*GAMMA_0-Alpha_0+Alpha_0*Beta0*(1+n_0))/(Alpha_0*Beta_0*(1+n_0)))+SQRT((((Alpha_0-1)*OMEGA_0*GAMMA_0-Alpha_0+Alpha_0*Beta_0*(1+n_0))/(Alpha_0*Beta_0*(1+n_0)))^2-4*(Alpha_0-1)*OMEGA_0*GAMMA_0/(Alpha_0*Beta_0*(1+n_0))))/2</f>
        <v>0.11147300199327231</v>
      </c>
      <c r="C22" s="31">
        <f>(-(((Alpha_1-1)*OMEGA_1*GAMMA_1-Alpha_1+Alpha_1*Beta_1*(1+n_1))/(Alpha_1*Beta_1*(1+n_1)))+SQRT((((Alpha_1-1)*OMEGA_1*GAMMA_1-Alpha_1+Alpha_1*Beta_1*(1+n_1))/(Alpha_1*Beta_1*(1+n_1)))^2-4*(Alpha_1-1)*OMEGA_1*GAMMA_1/(Alpha_1*Beta_1*(1+n_1))))/2</f>
        <v>0.11147300199327231</v>
      </c>
      <c r="E22" s="10">
        <f t="shared" si="11"/>
        <v>19</v>
      </c>
      <c r="F22" s="8">
        <f t="shared" si="0"/>
        <v>1.4300321889905474</v>
      </c>
      <c r="G22" s="8">
        <f t="shared" si="12"/>
        <v>0.63629872629395834</v>
      </c>
      <c r="H22" s="8">
        <f t="shared" si="1"/>
        <v>2.0663309152845057</v>
      </c>
      <c r="I22" s="8">
        <f t="shared" si="2"/>
        <v>7.953734078674481</v>
      </c>
      <c r="J22" s="8">
        <f t="shared" si="3"/>
        <v>0.35769695380207411</v>
      </c>
      <c r="K22" s="8">
        <f t="shared" si="4"/>
        <v>-0.45208713048363336</v>
      </c>
      <c r="L22" s="8">
        <f t="shared" si="5"/>
        <v>0.72577452983861779</v>
      </c>
      <c r="M22" s="8">
        <f t="shared" si="6"/>
        <v>2.0736415138246223</v>
      </c>
      <c r="N22" s="8">
        <f t="shared" si="13"/>
        <v>0</v>
      </c>
      <c r="O22" s="8">
        <f t="shared" si="7"/>
        <v>0</v>
      </c>
      <c r="P22" s="8">
        <f t="shared" si="8"/>
        <v>0</v>
      </c>
      <c r="Q22" s="8">
        <f t="shared" si="14"/>
        <v>0</v>
      </c>
      <c r="R22" s="8">
        <f t="shared" si="9"/>
        <v>0</v>
      </c>
      <c r="S22" s="9">
        <f t="shared" si="10"/>
        <v>0</v>
      </c>
    </row>
    <row r="23" spans="1:19" ht="14.4" thickBot="1" x14ac:dyDescent="0.3">
      <c r="A23" s="18"/>
      <c r="B23" s="18"/>
      <c r="C23" s="4" t="s">
        <v>0</v>
      </c>
      <c r="E23" s="10">
        <f t="shared" si="11"/>
        <v>20</v>
      </c>
      <c r="F23" s="8">
        <f t="shared" si="0"/>
        <v>1.4300321889905474</v>
      </c>
      <c r="G23" s="8">
        <f t="shared" si="12"/>
        <v>0.63629872629395834</v>
      </c>
      <c r="H23" s="8">
        <f t="shared" si="1"/>
        <v>2.0663309152845057</v>
      </c>
      <c r="I23" s="8">
        <f t="shared" si="2"/>
        <v>7.953734078674481</v>
      </c>
      <c r="J23" s="8">
        <f t="shared" si="3"/>
        <v>0.35769695380207411</v>
      </c>
      <c r="K23" s="8">
        <f t="shared" si="4"/>
        <v>-0.45208713048363336</v>
      </c>
      <c r="L23" s="8">
        <f t="shared" si="5"/>
        <v>0.72577452983861779</v>
      </c>
      <c r="M23" s="8">
        <f t="shared" si="6"/>
        <v>2.0736415138246223</v>
      </c>
      <c r="N23" s="8">
        <f t="shared" si="13"/>
        <v>0</v>
      </c>
      <c r="O23" s="8">
        <f t="shared" si="7"/>
        <v>0</v>
      </c>
      <c r="P23" s="8">
        <f t="shared" si="8"/>
        <v>0</v>
      </c>
      <c r="Q23" s="8">
        <f t="shared" si="14"/>
        <v>0</v>
      </c>
      <c r="R23" s="8">
        <f t="shared" si="9"/>
        <v>0</v>
      </c>
      <c r="S23" s="9">
        <f t="shared" si="10"/>
        <v>0</v>
      </c>
    </row>
    <row r="24" spans="1:19" ht="14.4" x14ac:dyDescent="0.3">
      <c r="A24" s="44" t="s">
        <v>31</v>
      </c>
      <c r="B24" s="45"/>
      <c r="C24" s="18"/>
      <c r="E24" s="10">
        <f t="shared" si="11"/>
        <v>21</v>
      </c>
      <c r="F24" s="8">
        <f t="shared" si="0"/>
        <v>1.4300321889905474</v>
      </c>
      <c r="G24" s="8">
        <f t="shared" si="12"/>
        <v>0.63629872629395834</v>
      </c>
      <c r="H24" s="8">
        <f t="shared" si="1"/>
        <v>2.0663309152845057</v>
      </c>
      <c r="I24" s="8">
        <f t="shared" si="2"/>
        <v>7.953734078674481</v>
      </c>
      <c r="J24" s="8">
        <f t="shared" si="3"/>
        <v>0.35769695380207411</v>
      </c>
      <c r="K24" s="8">
        <f t="shared" si="4"/>
        <v>-0.45208713048363336</v>
      </c>
      <c r="L24" s="8">
        <f t="shared" si="5"/>
        <v>0.72577452983861779</v>
      </c>
      <c r="M24" s="8">
        <f t="shared" si="6"/>
        <v>2.0736415138246223</v>
      </c>
      <c r="N24" s="8">
        <f t="shared" si="13"/>
        <v>0</v>
      </c>
      <c r="O24" s="8">
        <f t="shared" si="7"/>
        <v>0</v>
      </c>
      <c r="P24" s="8">
        <f t="shared" si="8"/>
        <v>0</v>
      </c>
      <c r="Q24" s="8">
        <f t="shared" si="14"/>
        <v>0</v>
      </c>
      <c r="R24" s="8">
        <f t="shared" si="9"/>
        <v>0</v>
      </c>
      <c r="S24" s="9">
        <f t="shared" si="10"/>
        <v>0</v>
      </c>
    </row>
    <row r="25" spans="1:19" x14ac:dyDescent="0.25">
      <c r="A25" s="12" t="s">
        <v>32</v>
      </c>
      <c r="B25" s="13">
        <v>0.91</v>
      </c>
      <c r="E25" s="10">
        <f t="shared" si="11"/>
        <v>22</v>
      </c>
      <c r="F25" s="8">
        <f t="shared" si="0"/>
        <v>1.4300321889905474</v>
      </c>
      <c r="G25" s="8">
        <f t="shared" si="12"/>
        <v>0.63629872629395834</v>
      </c>
      <c r="H25" s="8">
        <f t="shared" si="1"/>
        <v>2.0663309152845057</v>
      </c>
      <c r="I25" s="8">
        <f t="shared" si="2"/>
        <v>7.953734078674481</v>
      </c>
      <c r="J25" s="8">
        <f t="shared" si="3"/>
        <v>0.35769695380207411</v>
      </c>
      <c r="K25" s="8">
        <f t="shared" si="4"/>
        <v>-0.45208713048363336</v>
      </c>
      <c r="L25" s="8">
        <f t="shared" si="5"/>
        <v>0.72577452983861779</v>
      </c>
      <c r="M25" s="8">
        <f t="shared" si="6"/>
        <v>2.0736415138246223</v>
      </c>
      <c r="N25" s="8">
        <f t="shared" si="13"/>
        <v>0</v>
      </c>
      <c r="O25" s="8">
        <f t="shared" si="7"/>
        <v>0</v>
      </c>
      <c r="P25" s="8">
        <f t="shared" si="8"/>
        <v>0</v>
      </c>
      <c r="Q25" s="8">
        <f t="shared" si="14"/>
        <v>0</v>
      </c>
      <c r="R25" s="8">
        <f t="shared" si="9"/>
        <v>0</v>
      </c>
      <c r="S25" s="9">
        <f t="shared" si="10"/>
        <v>0</v>
      </c>
    </row>
    <row r="26" spans="1:19" ht="14.4" thickBot="1" x14ac:dyDescent="0.3">
      <c r="A26" s="15" t="s">
        <v>33</v>
      </c>
      <c r="B26" s="34">
        <v>1.1599999999999999</v>
      </c>
      <c r="E26" s="10">
        <f t="shared" si="11"/>
        <v>23</v>
      </c>
      <c r="F26" s="8">
        <f t="shared" si="0"/>
        <v>1.4300321889905474</v>
      </c>
      <c r="G26" s="8">
        <f t="shared" si="12"/>
        <v>0.63629872629395834</v>
      </c>
      <c r="H26" s="8">
        <f t="shared" si="1"/>
        <v>2.0663309152845057</v>
      </c>
      <c r="I26" s="8">
        <f t="shared" si="2"/>
        <v>7.953734078674481</v>
      </c>
      <c r="J26" s="8">
        <f t="shared" si="3"/>
        <v>0.35769695380207411</v>
      </c>
      <c r="K26" s="8">
        <f t="shared" si="4"/>
        <v>-0.45208713048363336</v>
      </c>
      <c r="L26" s="8">
        <f t="shared" si="5"/>
        <v>0.72577452983861779</v>
      </c>
      <c r="M26" s="8">
        <f t="shared" si="6"/>
        <v>2.0736415138246223</v>
      </c>
      <c r="N26" s="8">
        <f t="shared" si="13"/>
        <v>0</v>
      </c>
      <c r="O26" s="8">
        <f t="shared" si="7"/>
        <v>0</v>
      </c>
      <c r="P26" s="8">
        <f t="shared" si="8"/>
        <v>0</v>
      </c>
      <c r="Q26" s="8">
        <f t="shared" si="14"/>
        <v>0</v>
      </c>
      <c r="R26" s="8">
        <f t="shared" si="9"/>
        <v>0</v>
      </c>
      <c r="S26" s="9">
        <f t="shared" si="10"/>
        <v>0</v>
      </c>
    </row>
    <row r="27" spans="1:19" x14ac:dyDescent="0.25">
      <c r="E27" s="10">
        <f t="shared" si="11"/>
        <v>24</v>
      </c>
      <c r="F27" s="8">
        <f t="shared" si="0"/>
        <v>1.4300321889905474</v>
      </c>
      <c r="G27" s="8">
        <f t="shared" si="12"/>
        <v>0.63629872629395834</v>
      </c>
      <c r="H27" s="8">
        <f t="shared" si="1"/>
        <v>2.0663309152845057</v>
      </c>
      <c r="I27" s="8">
        <f t="shared" si="2"/>
        <v>7.953734078674481</v>
      </c>
      <c r="J27" s="8">
        <f t="shared" si="3"/>
        <v>0.35769695380207411</v>
      </c>
      <c r="K27" s="8">
        <f t="shared" si="4"/>
        <v>-0.45208713048363336</v>
      </c>
      <c r="L27" s="8">
        <f t="shared" si="5"/>
        <v>0.72577452983861779</v>
      </c>
      <c r="M27" s="8">
        <f t="shared" si="6"/>
        <v>2.0736415138246223</v>
      </c>
      <c r="N27" s="8">
        <f t="shared" si="13"/>
        <v>0</v>
      </c>
      <c r="O27" s="8">
        <f t="shared" si="7"/>
        <v>0</v>
      </c>
      <c r="P27" s="8">
        <f t="shared" si="8"/>
        <v>0</v>
      </c>
      <c r="Q27" s="8">
        <f t="shared" si="14"/>
        <v>0</v>
      </c>
      <c r="R27" s="8">
        <f t="shared" si="9"/>
        <v>0</v>
      </c>
      <c r="S27" s="9">
        <f t="shared" si="10"/>
        <v>0</v>
      </c>
    </row>
    <row r="28" spans="1:19" x14ac:dyDescent="0.25">
      <c r="E28" s="10">
        <f t="shared" si="11"/>
        <v>25</v>
      </c>
      <c r="F28" s="8">
        <f t="shared" si="0"/>
        <v>1.4300321889905474</v>
      </c>
      <c r="G28" s="8">
        <f t="shared" si="12"/>
        <v>0.63629872629395834</v>
      </c>
      <c r="H28" s="8">
        <f t="shared" si="1"/>
        <v>2.0663309152845057</v>
      </c>
      <c r="I28" s="8">
        <f t="shared" si="2"/>
        <v>7.953734078674481</v>
      </c>
      <c r="J28" s="8">
        <f t="shared" si="3"/>
        <v>0.35769695380207411</v>
      </c>
      <c r="K28" s="8">
        <f t="shared" si="4"/>
        <v>-0.45208713048363336</v>
      </c>
      <c r="L28" s="8">
        <f t="shared" si="5"/>
        <v>0.72577452983861779</v>
      </c>
      <c r="M28" s="8">
        <f t="shared" si="6"/>
        <v>2.0736415138246223</v>
      </c>
      <c r="N28" s="8">
        <f t="shared" si="13"/>
        <v>0</v>
      </c>
      <c r="O28" s="8">
        <f t="shared" si="7"/>
        <v>0</v>
      </c>
      <c r="P28" s="8">
        <f t="shared" si="8"/>
        <v>0</v>
      </c>
      <c r="Q28" s="8">
        <f t="shared" si="14"/>
        <v>0</v>
      </c>
      <c r="R28" s="8">
        <f t="shared" si="9"/>
        <v>0</v>
      </c>
      <c r="S28" s="9">
        <f t="shared" si="10"/>
        <v>0</v>
      </c>
    </row>
    <row r="29" spans="1:19" x14ac:dyDescent="0.25">
      <c r="E29" s="10">
        <f t="shared" si="11"/>
        <v>26</v>
      </c>
      <c r="F29" s="8">
        <f t="shared" si="0"/>
        <v>1.4300321889905474</v>
      </c>
      <c r="G29" s="8">
        <f t="shared" si="12"/>
        <v>0.63629872629395834</v>
      </c>
      <c r="H29" s="8">
        <f t="shared" si="1"/>
        <v>2.0663309152845057</v>
      </c>
      <c r="I29" s="8">
        <f t="shared" si="2"/>
        <v>7.953734078674481</v>
      </c>
      <c r="J29" s="8">
        <f t="shared" si="3"/>
        <v>0.35769695380207411</v>
      </c>
      <c r="K29" s="8">
        <f t="shared" si="4"/>
        <v>-0.45208713048363336</v>
      </c>
      <c r="L29" s="8">
        <f t="shared" si="5"/>
        <v>0.72577452983861779</v>
      </c>
      <c r="M29" s="8">
        <f t="shared" si="6"/>
        <v>2.0736415138246223</v>
      </c>
      <c r="N29" s="8">
        <f t="shared" si="13"/>
        <v>0</v>
      </c>
      <c r="O29" s="8">
        <f t="shared" si="7"/>
        <v>0</v>
      </c>
      <c r="P29" s="8">
        <f t="shared" si="8"/>
        <v>0</v>
      </c>
      <c r="Q29" s="8">
        <f t="shared" si="14"/>
        <v>0</v>
      </c>
      <c r="R29" s="8">
        <f t="shared" si="9"/>
        <v>0</v>
      </c>
      <c r="S29" s="9">
        <f t="shared" si="10"/>
        <v>0</v>
      </c>
    </row>
    <row r="30" spans="1:19" x14ac:dyDescent="0.25">
      <c r="E30" s="10">
        <f t="shared" si="11"/>
        <v>27</v>
      </c>
      <c r="F30" s="8">
        <f t="shared" si="0"/>
        <v>1.4300321889905474</v>
      </c>
      <c r="G30" s="8">
        <f t="shared" si="12"/>
        <v>0.63629872629395834</v>
      </c>
      <c r="H30" s="8">
        <f t="shared" si="1"/>
        <v>2.0663309152845057</v>
      </c>
      <c r="I30" s="8">
        <f t="shared" si="2"/>
        <v>7.953734078674481</v>
      </c>
      <c r="J30" s="8">
        <f t="shared" si="3"/>
        <v>0.35769695380207411</v>
      </c>
      <c r="K30" s="8">
        <f t="shared" si="4"/>
        <v>-0.45208713048363336</v>
      </c>
      <c r="L30" s="8">
        <f t="shared" si="5"/>
        <v>0.72577452983861779</v>
      </c>
      <c r="M30" s="8">
        <f t="shared" si="6"/>
        <v>2.0736415138246223</v>
      </c>
      <c r="N30" s="8">
        <f t="shared" si="13"/>
        <v>0</v>
      </c>
      <c r="O30" s="8">
        <f t="shared" si="7"/>
        <v>0</v>
      </c>
      <c r="P30" s="8">
        <f t="shared" si="8"/>
        <v>0</v>
      </c>
      <c r="Q30" s="8">
        <f t="shared" si="14"/>
        <v>0</v>
      </c>
      <c r="R30" s="8">
        <f t="shared" si="9"/>
        <v>0</v>
      </c>
      <c r="S30" s="9">
        <f t="shared" si="10"/>
        <v>0</v>
      </c>
    </row>
    <row r="31" spans="1:19" x14ac:dyDescent="0.25">
      <c r="E31" s="10">
        <f t="shared" si="11"/>
        <v>28</v>
      </c>
      <c r="F31" s="8">
        <f t="shared" si="0"/>
        <v>1.4300321889905474</v>
      </c>
      <c r="G31" s="8">
        <f t="shared" si="12"/>
        <v>0.63629872629395834</v>
      </c>
      <c r="H31" s="8">
        <f t="shared" si="1"/>
        <v>2.0663309152845057</v>
      </c>
      <c r="I31" s="8">
        <f t="shared" si="2"/>
        <v>7.953734078674481</v>
      </c>
      <c r="J31" s="8">
        <f t="shared" si="3"/>
        <v>0.35769695380207411</v>
      </c>
      <c r="K31" s="8">
        <f t="shared" si="4"/>
        <v>-0.45208713048363336</v>
      </c>
      <c r="L31" s="8">
        <f t="shared" si="5"/>
        <v>0.72577452983861779</v>
      </c>
      <c r="M31" s="8">
        <f t="shared" si="6"/>
        <v>2.0736415138246223</v>
      </c>
      <c r="N31" s="8">
        <f t="shared" si="13"/>
        <v>0</v>
      </c>
      <c r="O31" s="8">
        <f t="shared" si="7"/>
        <v>0</v>
      </c>
      <c r="P31" s="8">
        <f t="shared" si="8"/>
        <v>0</v>
      </c>
      <c r="Q31" s="8">
        <f t="shared" si="14"/>
        <v>0</v>
      </c>
      <c r="R31" s="8">
        <f t="shared" si="9"/>
        <v>0</v>
      </c>
      <c r="S31" s="9">
        <f t="shared" si="10"/>
        <v>0</v>
      </c>
    </row>
    <row r="32" spans="1:19" x14ac:dyDescent="0.25">
      <c r="E32" s="10">
        <f t="shared" si="11"/>
        <v>29</v>
      </c>
      <c r="F32" s="8">
        <f t="shared" si="0"/>
        <v>1.4300321889905474</v>
      </c>
      <c r="G32" s="8">
        <f t="shared" si="12"/>
        <v>0.63629872629395834</v>
      </c>
      <c r="H32" s="8">
        <f t="shared" si="1"/>
        <v>2.0663309152845057</v>
      </c>
      <c r="I32" s="8">
        <f t="shared" si="2"/>
        <v>7.953734078674481</v>
      </c>
      <c r="J32" s="8">
        <f t="shared" si="3"/>
        <v>0.35769695380207411</v>
      </c>
      <c r="K32" s="8">
        <f t="shared" si="4"/>
        <v>-0.45208713048363336</v>
      </c>
      <c r="L32" s="8">
        <f t="shared" si="5"/>
        <v>0.72577452983861779</v>
      </c>
      <c r="M32" s="8">
        <f t="shared" si="6"/>
        <v>2.0736415138246223</v>
      </c>
      <c r="N32" s="8">
        <f t="shared" si="13"/>
        <v>0</v>
      </c>
      <c r="O32" s="8">
        <f t="shared" si="7"/>
        <v>0</v>
      </c>
      <c r="P32" s="8">
        <f t="shared" si="8"/>
        <v>0</v>
      </c>
      <c r="Q32" s="8">
        <f t="shared" si="14"/>
        <v>0</v>
      </c>
      <c r="R32" s="8">
        <f t="shared" si="9"/>
        <v>0</v>
      </c>
      <c r="S32" s="9">
        <f t="shared" si="10"/>
        <v>0</v>
      </c>
    </row>
    <row r="33" spans="1:19" ht="14.4" thickBot="1" x14ac:dyDescent="0.3">
      <c r="E33" s="20">
        <f t="shared" si="11"/>
        <v>30</v>
      </c>
      <c r="F33" s="21">
        <f t="shared" si="0"/>
        <v>1.4300321889905474</v>
      </c>
      <c r="G33" s="21">
        <f t="shared" si="12"/>
        <v>0.63629872629395834</v>
      </c>
      <c r="H33" s="21">
        <f t="shared" si="1"/>
        <v>2.0663309152845057</v>
      </c>
      <c r="I33" s="21">
        <f t="shared" si="2"/>
        <v>7.953734078674481</v>
      </c>
      <c r="J33" s="21">
        <f t="shared" si="3"/>
        <v>0.35769695380207411</v>
      </c>
      <c r="K33" s="21">
        <f t="shared" si="4"/>
        <v>-0.45208713048363336</v>
      </c>
      <c r="L33" s="21">
        <f t="shared" si="5"/>
        <v>0.72577452983861779</v>
      </c>
      <c r="M33" s="21">
        <f t="shared" si="6"/>
        <v>2.0736415138246223</v>
      </c>
      <c r="N33" s="21">
        <f t="shared" si="13"/>
        <v>0</v>
      </c>
      <c r="O33" s="21">
        <f t="shared" si="7"/>
        <v>0</v>
      </c>
      <c r="P33" s="21">
        <f t="shared" si="8"/>
        <v>0</v>
      </c>
      <c r="Q33" s="21">
        <f t="shared" si="14"/>
        <v>0</v>
      </c>
      <c r="R33" s="21">
        <f t="shared" si="9"/>
        <v>0</v>
      </c>
      <c r="S33" s="31">
        <f t="shared" si="10"/>
        <v>0</v>
      </c>
    </row>
    <row r="34" spans="1:19" s="36" customFormat="1" x14ac:dyDescent="0.25">
      <c r="A34" s="19"/>
      <c r="B34" s="18"/>
      <c r="E34" s="22"/>
      <c r="F34" s="22"/>
      <c r="G34" s="22"/>
      <c r="H34" s="22"/>
      <c r="I34" s="22"/>
      <c r="J34" s="22"/>
      <c r="K34" s="22"/>
      <c r="L34" s="22"/>
      <c r="M34" s="22"/>
      <c r="N34" s="35"/>
      <c r="O34" s="35"/>
      <c r="P34" s="35"/>
      <c r="Q34" s="35"/>
      <c r="R34" s="35"/>
      <c r="S34" s="37"/>
    </row>
    <row r="35" spans="1:19" s="36" customFormat="1" x14ac:dyDescent="0.25">
      <c r="N35" s="35"/>
      <c r="O35" s="35"/>
      <c r="P35" s="35"/>
      <c r="Q35" s="35"/>
      <c r="R35" s="35"/>
      <c r="S35" s="37"/>
    </row>
    <row r="36" spans="1:19" s="36" customFormat="1" x14ac:dyDescent="0.25">
      <c r="N36" s="35"/>
      <c r="O36" s="35"/>
      <c r="P36" s="35"/>
      <c r="Q36" s="35"/>
      <c r="R36" s="35"/>
      <c r="S36" s="37"/>
    </row>
    <row r="37" spans="1:19" s="36" customFormat="1" x14ac:dyDescent="0.25">
      <c r="N37" s="35"/>
      <c r="O37" s="35"/>
      <c r="P37" s="35"/>
      <c r="Q37" s="35"/>
      <c r="R37" s="35"/>
      <c r="S37" s="37"/>
    </row>
    <row r="38" spans="1:19" s="36" customFormat="1" x14ac:dyDescent="0.25">
      <c r="N38" s="35"/>
      <c r="O38" s="35"/>
      <c r="P38" s="35"/>
      <c r="Q38" s="35"/>
      <c r="R38" s="35"/>
      <c r="S38" s="37"/>
    </row>
    <row r="39" spans="1:19" s="36" customFormat="1" x14ac:dyDescent="0.25">
      <c r="N39" s="35"/>
      <c r="O39" s="35"/>
      <c r="P39" s="35"/>
      <c r="Q39" s="35"/>
      <c r="R39" s="35"/>
      <c r="S39" s="37"/>
    </row>
    <row r="40" spans="1:19" s="36" customFormat="1" x14ac:dyDescent="0.25">
      <c r="N40" s="35"/>
      <c r="O40" s="35"/>
      <c r="P40" s="35"/>
      <c r="Q40" s="35"/>
      <c r="R40" s="35"/>
      <c r="S40" s="37"/>
    </row>
    <row r="41" spans="1:19" s="36" customFormat="1" x14ac:dyDescent="0.25">
      <c r="N41" s="35"/>
      <c r="O41" s="35"/>
      <c r="P41" s="35"/>
      <c r="Q41" s="35"/>
      <c r="R41" s="35"/>
      <c r="S41" s="37"/>
    </row>
    <row r="42" spans="1:19" s="36" customFormat="1" x14ac:dyDescent="0.25">
      <c r="N42" s="35"/>
      <c r="O42" s="35"/>
      <c r="P42" s="35"/>
      <c r="Q42" s="35"/>
      <c r="R42" s="35"/>
      <c r="S42" s="37"/>
    </row>
    <row r="43" spans="1:19" s="36" customFormat="1" x14ac:dyDescent="0.25">
      <c r="N43" s="35"/>
      <c r="O43" s="35"/>
      <c r="P43" s="35"/>
      <c r="Q43" s="35"/>
      <c r="R43" s="35"/>
      <c r="S43" s="37"/>
    </row>
    <row r="44" spans="1:19" s="36" customFormat="1" x14ac:dyDescent="0.25">
      <c r="N44" s="35"/>
      <c r="O44" s="35"/>
      <c r="P44" s="35"/>
      <c r="Q44" s="35"/>
      <c r="R44" s="35"/>
      <c r="S44" s="37"/>
    </row>
    <row r="45" spans="1:19" s="36" customFormat="1" x14ac:dyDescent="0.25">
      <c r="N45" s="35"/>
      <c r="O45" s="35"/>
      <c r="P45" s="35"/>
      <c r="Q45" s="35"/>
      <c r="R45" s="35"/>
      <c r="S45" s="37"/>
    </row>
    <row r="46" spans="1:19" s="36" customFormat="1" x14ac:dyDescent="0.25">
      <c r="N46" s="35"/>
      <c r="O46" s="35"/>
      <c r="P46" s="35"/>
      <c r="Q46" s="35"/>
      <c r="R46" s="35"/>
      <c r="S46" s="37"/>
    </row>
    <row r="47" spans="1:19" s="36" customFormat="1" x14ac:dyDescent="0.25">
      <c r="N47" s="35"/>
      <c r="O47" s="35"/>
      <c r="P47" s="35"/>
      <c r="Q47" s="35"/>
      <c r="R47" s="35"/>
      <c r="S47" s="37"/>
    </row>
    <row r="48" spans="1:19" s="36" customFormat="1" x14ac:dyDescent="0.25">
      <c r="N48" s="35"/>
      <c r="O48" s="35"/>
      <c r="P48" s="35"/>
      <c r="Q48" s="35"/>
      <c r="R48" s="35"/>
      <c r="S48" s="37"/>
    </row>
    <row r="49" spans="14:19" s="36" customFormat="1" x14ac:dyDescent="0.25">
      <c r="N49" s="35"/>
      <c r="O49" s="35"/>
      <c r="P49" s="35"/>
      <c r="Q49" s="35"/>
      <c r="R49" s="35"/>
      <c r="S49" s="37"/>
    </row>
    <row r="50" spans="14:19" s="36" customFormat="1" x14ac:dyDescent="0.25">
      <c r="N50" s="35"/>
      <c r="O50" s="35"/>
      <c r="P50" s="35"/>
      <c r="Q50" s="35"/>
      <c r="R50" s="35"/>
      <c r="S50" s="37"/>
    </row>
    <row r="51" spans="14:19" s="36" customFormat="1" x14ac:dyDescent="0.25">
      <c r="N51" s="35"/>
      <c r="O51" s="35"/>
      <c r="P51" s="35"/>
      <c r="Q51" s="35"/>
      <c r="R51" s="35"/>
      <c r="S51" s="37"/>
    </row>
    <row r="52" spans="14:19" s="36" customFormat="1" x14ac:dyDescent="0.25">
      <c r="N52" s="35"/>
      <c r="O52" s="35"/>
      <c r="P52" s="35"/>
      <c r="Q52" s="35"/>
      <c r="R52" s="35"/>
      <c r="S52" s="37"/>
    </row>
    <row r="53" spans="14:19" s="36" customFormat="1" x14ac:dyDescent="0.25">
      <c r="N53" s="35"/>
      <c r="O53" s="35"/>
      <c r="P53" s="35"/>
      <c r="Q53" s="35"/>
      <c r="R53" s="35"/>
      <c r="S53" s="37"/>
    </row>
    <row r="54" spans="14:19" s="36" customFormat="1" x14ac:dyDescent="0.25">
      <c r="N54" s="35"/>
      <c r="O54" s="35"/>
      <c r="P54" s="35"/>
      <c r="Q54" s="35"/>
      <c r="R54" s="35"/>
      <c r="S54" s="37"/>
    </row>
    <row r="55" spans="14:19" s="36" customFormat="1" x14ac:dyDescent="0.25">
      <c r="N55" s="35"/>
      <c r="O55" s="35"/>
      <c r="P55" s="35"/>
      <c r="Q55" s="35"/>
      <c r="R55" s="35"/>
      <c r="S55" s="37"/>
    </row>
    <row r="56" spans="14:19" s="36" customFormat="1" x14ac:dyDescent="0.25">
      <c r="N56" s="35"/>
      <c r="O56" s="35"/>
      <c r="P56" s="35"/>
      <c r="Q56" s="35"/>
      <c r="R56" s="35" t="s">
        <v>0</v>
      </c>
      <c r="S56" s="37"/>
    </row>
    <row r="57" spans="14:19" s="36" customFormat="1" x14ac:dyDescent="0.25">
      <c r="N57" s="35"/>
      <c r="O57" s="35"/>
      <c r="P57" s="35"/>
      <c r="Q57" s="35"/>
      <c r="R57" s="35" t="s">
        <v>0</v>
      </c>
      <c r="S57" s="37"/>
    </row>
    <row r="58" spans="14:19" s="36" customFormat="1" x14ac:dyDescent="0.25">
      <c r="N58" s="35"/>
      <c r="O58" s="35"/>
      <c r="P58" s="35"/>
      <c r="Q58" s="35"/>
      <c r="R58" s="35"/>
      <c r="S58" s="37"/>
    </row>
    <row r="59" spans="14:19" s="36" customFormat="1" x14ac:dyDescent="0.25">
      <c r="N59" s="35"/>
      <c r="O59" s="35"/>
      <c r="P59" s="35"/>
      <c r="Q59" s="35"/>
      <c r="R59" s="35"/>
      <c r="S59" s="37"/>
    </row>
    <row r="60" spans="14:19" s="36" customFormat="1" x14ac:dyDescent="0.25">
      <c r="N60" s="35"/>
      <c r="O60" s="35"/>
      <c r="P60" s="35"/>
      <c r="Q60" s="35"/>
      <c r="R60" s="35"/>
      <c r="S60" s="37"/>
    </row>
    <row r="61" spans="14:19" s="36" customFormat="1" x14ac:dyDescent="0.25">
      <c r="N61" s="35"/>
      <c r="O61" s="35"/>
      <c r="P61" s="35"/>
      <c r="Q61" s="35"/>
      <c r="R61" s="35"/>
      <c r="S61" s="37"/>
    </row>
    <row r="62" spans="14:19" s="36" customFormat="1" x14ac:dyDescent="0.25">
      <c r="N62" s="35"/>
      <c r="O62" s="35"/>
      <c r="P62" s="35"/>
      <c r="Q62" s="35"/>
      <c r="R62" s="35"/>
      <c r="S62" s="37"/>
    </row>
    <row r="63" spans="14:19" s="36" customFormat="1" x14ac:dyDescent="0.25">
      <c r="N63" s="35"/>
      <c r="O63" s="35"/>
      <c r="P63" s="35"/>
      <c r="Q63" s="35"/>
      <c r="R63" s="35"/>
      <c r="S63" s="37"/>
    </row>
    <row r="64" spans="14:19" s="36" customFormat="1" x14ac:dyDescent="0.25">
      <c r="N64" s="35"/>
      <c r="O64" s="35"/>
      <c r="P64" s="35"/>
      <c r="Q64" s="35"/>
      <c r="R64" s="35"/>
      <c r="S64" s="37"/>
    </row>
    <row r="65" spans="14:19" s="36" customFormat="1" x14ac:dyDescent="0.25">
      <c r="N65" s="35"/>
      <c r="O65" s="35"/>
      <c r="P65" s="35"/>
      <c r="Q65" s="35"/>
      <c r="R65" s="35"/>
      <c r="S65" s="37"/>
    </row>
    <row r="66" spans="14:19" s="36" customFormat="1" x14ac:dyDescent="0.25">
      <c r="N66" s="35"/>
      <c r="O66" s="35"/>
      <c r="P66" s="35"/>
      <c r="Q66" s="35"/>
      <c r="R66" s="35"/>
      <c r="S66" s="37"/>
    </row>
    <row r="67" spans="14:19" s="36" customFormat="1" x14ac:dyDescent="0.25">
      <c r="N67" s="35"/>
      <c r="O67" s="35"/>
      <c r="P67" s="35"/>
      <c r="Q67" s="35"/>
      <c r="R67" s="35"/>
      <c r="S67" s="37"/>
    </row>
    <row r="68" spans="14:19" s="36" customFormat="1" x14ac:dyDescent="0.25">
      <c r="N68" s="35"/>
      <c r="O68" s="35"/>
      <c r="P68" s="35"/>
      <c r="Q68" s="35"/>
      <c r="R68" s="35"/>
      <c r="S68" s="37"/>
    </row>
    <row r="69" spans="14:19" s="36" customFormat="1" x14ac:dyDescent="0.25">
      <c r="N69" s="35"/>
      <c r="O69" s="35"/>
      <c r="P69" s="35"/>
      <c r="Q69" s="35"/>
      <c r="R69" s="35"/>
      <c r="S69" s="37"/>
    </row>
    <row r="70" spans="14:19" s="36" customFormat="1" x14ac:dyDescent="0.25">
      <c r="N70" s="35"/>
      <c r="O70" s="35"/>
      <c r="P70" s="35"/>
      <c r="Q70" s="35"/>
      <c r="R70" s="35"/>
      <c r="S70" s="37"/>
    </row>
    <row r="71" spans="14:19" s="36" customFormat="1" x14ac:dyDescent="0.25">
      <c r="N71" s="35"/>
      <c r="O71" s="35"/>
      <c r="P71" s="35"/>
      <c r="Q71" s="35"/>
      <c r="R71" s="35"/>
      <c r="S71" s="37"/>
    </row>
    <row r="72" spans="14:19" s="36" customFormat="1" x14ac:dyDescent="0.25">
      <c r="N72" s="35"/>
      <c r="O72" s="35"/>
      <c r="P72" s="35"/>
      <c r="Q72" s="35"/>
      <c r="R72" s="35"/>
      <c r="S72" s="37"/>
    </row>
    <row r="73" spans="14:19" s="36" customFormat="1" x14ac:dyDescent="0.25">
      <c r="N73" s="35"/>
      <c r="O73" s="35"/>
      <c r="P73" s="35"/>
      <c r="Q73" s="35"/>
      <c r="R73" s="35"/>
      <c r="S73" s="37"/>
    </row>
    <row r="74" spans="14:19" s="36" customFormat="1" x14ac:dyDescent="0.25">
      <c r="N74" s="35"/>
      <c r="O74" s="35"/>
      <c r="P74" s="35"/>
      <c r="Q74" s="35"/>
      <c r="R74" s="35"/>
      <c r="S74" s="37"/>
    </row>
    <row r="75" spans="14:19" s="36" customFormat="1" x14ac:dyDescent="0.25">
      <c r="N75" s="35"/>
      <c r="O75" s="35"/>
      <c r="P75" s="35"/>
      <c r="Q75" s="35"/>
      <c r="R75" s="35"/>
      <c r="S75" s="37"/>
    </row>
    <row r="76" spans="14:19" s="36" customFormat="1" x14ac:dyDescent="0.25">
      <c r="N76" s="35"/>
      <c r="O76" s="35"/>
      <c r="P76" s="35"/>
      <c r="Q76" s="35"/>
      <c r="R76" s="35"/>
      <c r="S76" s="37"/>
    </row>
    <row r="77" spans="14:19" s="36" customFormat="1" x14ac:dyDescent="0.25">
      <c r="N77" s="35"/>
      <c r="O77" s="35"/>
      <c r="P77" s="35"/>
      <c r="Q77" s="35"/>
      <c r="R77" s="35"/>
      <c r="S77" s="37"/>
    </row>
    <row r="78" spans="14:19" s="36" customFormat="1" x14ac:dyDescent="0.25">
      <c r="N78" s="35"/>
      <c r="O78" s="35"/>
      <c r="P78" s="35"/>
      <c r="Q78" s="35"/>
      <c r="R78" s="35"/>
      <c r="S78" s="37"/>
    </row>
    <row r="79" spans="14:19" s="36" customFormat="1" x14ac:dyDescent="0.25">
      <c r="N79" s="35"/>
      <c r="O79" s="35"/>
      <c r="P79" s="35"/>
      <c r="Q79" s="35"/>
      <c r="R79" s="35"/>
      <c r="S79" s="37"/>
    </row>
    <row r="80" spans="14:19" s="36" customFormat="1" x14ac:dyDescent="0.25">
      <c r="N80" s="35"/>
      <c r="O80" s="35"/>
      <c r="P80" s="35"/>
      <c r="Q80" s="35"/>
      <c r="R80" s="35"/>
      <c r="S80" s="37"/>
    </row>
    <row r="81" spans="14:19" s="36" customFormat="1" x14ac:dyDescent="0.25">
      <c r="N81" s="35"/>
      <c r="O81" s="35"/>
      <c r="P81" s="35"/>
      <c r="Q81" s="35"/>
      <c r="R81" s="35"/>
      <c r="S81" s="37"/>
    </row>
    <row r="82" spans="14:19" s="36" customFormat="1" x14ac:dyDescent="0.25">
      <c r="N82" s="35"/>
      <c r="O82" s="35"/>
      <c r="P82" s="35"/>
      <c r="Q82" s="35"/>
      <c r="R82" s="35"/>
      <c r="S82" s="37"/>
    </row>
    <row r="83" spans="14:19" s="36" customFormat="1" x14ac:dyDescent="0.25">
      <c r="N83" s="35"/>
      <c r="O83" s="35"/>
      <c r="P83" s="35"/>
      <c r="Q83" s="35"/>
      <c r="R83" s="35"/>
      <c r="S83" s="37"/>
    </row>
    <row r="84" spans="14:19" s="36" customFormat="1" x14ac:dyDescent="0.25">
      <c r="N84" s="35"/>
      <c r="O84" s="35"/>
      <c r="P84" s="35"/>
      <c r="Q84" s="35"/>
      <c r="R84" s="35"/>
      <c r="S84" s="37"/>
    </row>
    <row r="85" spans="14:19" s="36" customFormat="1" x14ac:dyDescent="0.25">
      <c r="N85" s="35"/>
      <c r="O85" s="35"/>
      <c r="P85" s="35"/>
      <c r="Q85" s="35"/>
      <c r="R85" s="35"/>
      <c r="S85" s="37"/>
    </row>
    <row r="86" spans="14:19" s="36" customFormat="1" x14ac:dyDescent="0.25">
      <c r="N86" s="35"/>
      <c r="O86" s="35"/>
      <c r="P86" s="35"/>
      <c r="Q86" s="35"/>
      <c r="R86" s="35"/>
      <c r="S86" s="37"/>
    </row>
    <row r="87" spans="14:19" s="36" customFormat="1" x14ac:dyDescent="0.25">
      <c r="N87" s="35"/>
      <c r="O87" s="35"/>
      <c r="P87" s="35"/>
      <c r="Q87" s="35"/>
      <c r="R87" s="35"/>
      <c r="S87" s="37"/>
    </row>
    <row r="88" spans="14:19" s="36" customFormat="1" x14ac:dyDescent="0.25">
      <c r="N88" s="35"/>
      <c r="O88" s="35"/>
      <c r="P88" s="35"/>
      <c r="Q88" s="35"/>
      <c r="R88" s="35"/>
      <c r="S88" s="37"/>
    </row>
    <row r="89" spans="14:19" s="36" customFormat="1" x14ac:dyDescent="0.25">
      <c r="N89" s="35"/>
      <c r="O89" s="35"/>
      <c r="P89" s="35"/>
      <c r="Q89" s="35"/>
      <c r="R89" s="35"/>
      <c r="S89" s="37"/>
    </row>
    <row r="90" spans="14:19" s="36" customFormat="1" x14ac:dyDescent="0.25">
      <c r="N90" s="35"/>
      <c r="O90" s="35"/>
      <c r="P90" s="35"/>
      <c r="Q90" s="35"/>
      <c r="R90" s="35"/>
      <c r="S90" s="37"/>
    </row>
    <row r="91" spans="14:19" s="36" customFormat="1" x14ac:dyDescent="0.25"/>
    <row r="92" spans="14:19" s="36" customFormat="1" x14ac:dyDescent="0.25"/>
    <row r="93" spans="14:19" s="36" customFormat="1" x14ac:dyDescent="0.25"/>
    <row r="94" spans="14:19" s="36" customFormat="1" x14ac:dyDescent="0.25"/>
    <row r="95" spans="14:19" s="36" customFormat="1" x14ac:dyDescent="0.25"/>
    <row r="96" spans="14:19" s="36" customFormat="1" x14ac:dyDescent="0.25"/>
    <row r="97" s="36" customFormat="1" x14ac:dyDescent="0.25"/>
    <row r="98" s="36" customFormat="1" x14ac:dyDescent="0.25"/>
    <row r="99" s="36" customFormat="1" x14ac:dyDescent="0.25"/>
    <row r="100" s="36" customFormat="1" x14ac:dyDescent="0.25"/>
    <row r="101" s="36" customFormat="1" x14ac:dyDescent="0.25"/>
    <row r="102" s="36" customFormat="1" x14ac:dyDescent="0.25"/>
    <row r="103" s="36" customFormat="1" x14ac:dyDescent="0.25"/>
    <row r="104" s="36" customFormat="1" x14ac:dyDescent="0.25"/>
    <row r="105" s="36" customFormat="1" x14ac:dyDescent="0.25"/>
    <row r="106" s="36" customFormat="1" x14ac:dyDescent="0.25"/>
    <row r="107" s="36" customFormat="1" x14ac:dyDescent="0.25"/>
    <row r="108" s="36" customFormat="1" x14ac:dyDescent="0.25"/>
    <row r="109" s="36" customFormat="1" x14ac:dyDescent="0.25"/>
    <row r="110" s="36" customFormat="1" x14ac:dyDescent="0.25"/>
    <row r="111" s="36" customFormat="1" x14ac:dyDescent="0.25"/>
    <row r="112" s="36" customFormat="1" x14ac:dyDescent="0.25"/>
    <row r="113" s="36" customFormat="1" x14ac:dyDescent="0.25"/>
    <row r="114" s="36" customFormat="1" x14ac:dyDescent="0.25"/>
    <row r="115" s="36" customFormat="1" x14ac:dyDescent="0.25"/>
    <row r="116" s="36" customFormat="1" x14ac:dyDescent="0.25"/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42</vt:i4>
      </vt:variant>
    </vt:vector>
  </HeadingPairs>
  <TitlesOfParts>
    <vt:vector size="45" baseType="lpstr">
      <vt:lpstr>Hoja1</vt:lpstr>
      <vt:lpstr>Hoja2</vt:lpstr>
      <vt:lpstr>Hoja3</vt:lpstr>
      <vt:lpstr>_css1</vt:lpstr>
      <vt:lpstr>_iss1</vt:lpstr>
      <vt:lpstr>_kss1</vt:lpstr>
      <vt:lpstr>_PTF1</vt:lpstr>
      <vt:lpstr>Alpha_0</vt:lpstr>
      <vt:lpstr>Alpha_1</vt:lpstr>
      <vt:lpstr>Alpha0</vt:lpstr>
      <vt:lpstr>Alpha1</vt:lpstr>
      <vt:lpstr>Beta_0</vt:lpstr>
      <vt:lpstr>Beta_1</vt:lpstr>
      <vt:lpstr>Beta0</vt:lpstr>
      <vt:lpstr>Beta1</vt:lpstr>
      <vt:lpstr>css_0</vt:lpstr>
      <vt:lpstr>css_1</vt:lpstr>
      <vt:lpstr>css0</vt:lpstr>
      <vt:lpstr>Delta_0</vt:lpstr>
      <vt:lpstr>Delta_1</vt:lpstr>
      <vt:lpstr>Delta0</vt:lpstr>
      <vt:lpstr>Delta1</vt:lpstr>
      <vt:lpstr>GAMMA_0</vt:lpstr>
      <vt:lpstr>GAMMA_1</vt:lpstr>
      <vt:lpstr>iss_0</vt:lpstr>
      <vt:lpstr>iss_1</vt:lpstr>
      <vt:lpstr>iss0</vt:lpstr>
      <vt:lpstr>kss_0</vt:lpstr>
      <vt:lpstr>kss_1</vt:lpstr>
      <vt:lpstr>kss0</vt:lpstr>
      <vt:lpstr>Lambda1_0</vt:lpstr>
      <vt:lpstr>Lambda1_1</vt:lpstr>
      <vt:lpstr>Lambda2_0</vt:lpstr>
      <vt:lpstr>Lambda2_1</vt:lpstr>
      <vt:lpstr>n_0</vt:lpstr>
      <vt:lpstr>n_1</vt:lpstr>
      <vt:lpstr>OMEGA_0</vt:lpstr>
      <vt:lpstr>OMEGA_1</vt:lpstr>
      <vt:lpstr>PTF_0</vt:lpstr>
      <vt:lpstr>PTF_1</vt:lpstr>
      <vt:lpstr>PTF0</vt:lpstr>
      <vt:lpstr>yss_0</vt:lpstr>
      <vt:lpstr>yss_1</vt:lpstr>
      <vt:lpstr>yss0</vt:lpstr>
      <vt:lpstr>yss1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yo</cp:lastModifiedBy>
  <dcterms:created xsi:type="dcterms:W3CDTF">2009-07-04T07:41:09Z</dcterms:created>
  <dcterms:modified xsi:type="dcterms:W3CDTF">2019-12-20T06:11:42Z</dcterms:modified>
</cp:coreProperties>
</file>