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o\Desktop\AICM\EXCEL\"/>
    </mc:Choice>
  </mc:AlternateContent>
  <bookViews>
    <workbookView xWindow="0" yWindow="0" windowWidth="24000" windowHeight="9732"/>
  </bookViews>
  <sheets>
    <sheet name="Hoja1" sheetId="1" r:id="rId1"/>
    <sheet name="Hoja2" sheetId="2" r:id="rId2"/>
    <sheet name="Hoja3" sheetId="3" r:id="rId3"/>
  </sheets>
  <definedNames>
    <definedName name="Alpha_0">Hoja1!$B$15</definedName>
    <definedName name="Alpha_1">Hoja1!$C$15</definedName>
    <definedName name="Beta_0">Hoja1!$B$14</definedName>
    <definedName name="Beta_1">Hoja1!$C$14</definedName>
    <definedName name="Css_0">Hoja1!$B$22</definedName>
    <definedName name="Css_1">Hoja1!$C$22</definedName>
    <definedName name="Delta_0">Hoja1!$B$16</definedName>
    <definedName name="Delta_1">Hoja1!$C$16</definedName>
    <definedName name="K_0">Hoja1!$B$21</definedName>
    <definedName name="Kss_1">Hoja1!$C$21</definedName>
    <definedName name="Lambda1_0">Hoja1!$B$28</definedName>
    <definedName name="Lambda1_1">Hoja1!$C$28</definedName>
    <definedName name="Lambda2_0">Hoja1!$B$29</definedName>
    <definedName name="Lambda2_1">Hoja1!$C$29</definedName>
    <definedName name="OMEGA_0">Hoja1!$B$17</definedName>
    <definedName name="OMEGA_1">Hoja1!$C$17</definedName>
    <definedName name="PHI_0">Hoja1!$B$18</definedName>
    <definedName name="PHI_1">Hoja1!$C$18</definedName>
    <definedName name="PTF_0">Hoja1!$B$25</definedName>
    <definedName name="PTF_1">Hoja1!$C$25</definedName>
    <definedName name="solver_adj" localSheetId="0" hidden="1">Hoja1!$P$3:$P$33</definedName>
    <definedName name="solver_cvg" localSheetId="0" hidden="1">0.001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Hoja1!$S$34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Hoja1!$T$34</definedName>
    <definedName name="solver_pre" localSheetId="0" hidden="1">0.0000001</definedName>
    <definedName name="solver_rbv" localSheetId="0" hidden="1">1</definedName>
    <definedName name="solver_rel1" localSheetId="0" hidden="1">3</definedName>
    <definedName name="solver_rhs1" localSheetId="0" hidden="1">K0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62913"/>
</workbook>
</file>

<file path=xl/calcChain.xml><?xml version="1.0" encoding="utf-8"?>
<calcChain xmlns="http://schemas.openxmlformats.org/spreadsheetml/2006/main">
  <c r="G4" i="1" l="1"/>
  <c r="G5" i="1" s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C18" i="1"/>
  <c r="C28" i="1" s="1"/>
  <c r="B18" i="1"/>
  <c r="B29" i="1" s="1"/>
  <c r="B17" i="1"/>
  <c r="C17" i="1"/>
  <c r="C29" i="1" s="1"/>
  <c r="B33" i="1" s="1"/>
  <c r="C21" i="1"/>
  <c r="B21" i="1"/>
  <c r="B23" i="1" s="1"/>
  <c r="B22" i="1" s="1"/>
  <c r="J3" i="1" l="1"/>
  <c r="B28" i="1"/>
  <c r="B32" i="1" s="1"/>
  <c r="I3" i="1"/>
  <c r="M3" i="1" s="1"/>
  <c r="S4" i="1"/>
  <c r="R4" i="1" s="1"/>
  <c r="C23" i="1"/>
  <c r="C22" i="1" s="1"/>
  <c r="C24" i="1" s="1"/>
  <c r="K3" i="1"/>
  <c r="S3" i="1" s="1"/>
  <c r="R3" i="1" s="1"/>
  <c r="B24" i="1"/>
  <c r="H3" i="1" l="1"/>
  <c r="N3" i="1"/>
  <c r="K4" i="1"/>
  <c r="O3" i="1"/>
  <c r="P4" i="1"/>
  <c r="Q4" i="1" s="1"/>
  <c r="L3" i="1" l="1"/>
  <c r="P3" i="1"/>
  <c r="H4" i="1"/>
  <c r="L4" i="1" s="1"/>
  <c r="U4" i="1"/>
  <c r="S5" i="1" s="1"/>
  <c r="R5" i="1" s="1"/>
  <c r="T4" i="1"/>
  <c r="P5" i="1" s="1"/>
  <c r="J4" i="1"/>
  <c r="O4" i="1"/>
  <c r="T3" i="1" l="1"/>
  <c r="Q3" i="1"/>
  <c r="U3" i="1"/>
  <c r="Q5" i="1"/>
  <c r="U5" i="1"/>
  <c r="H5" i="1"/>
  <c r="L5" i="1" s="1"/>
  <c r="T5" i="1"/>
  <c r="P6" i="1" s="1"/>
  <c r="N4" i="1"/>
  <c r="I4" i="1"/>
  <c r="M4" i="1" s="1"/>
  <c r="S6" i="1"/>
  <c r="R6" i="1" s="1"/>
  <c r="K5" i="1"/>
  <c r="Q6" i="1" l="1"/>
  <c r="H6" i="1"/>
  <c r="L6" i="1" s="1"/>
  <c r="T6" i="1"/>
  <c r="P7" i="1" s="1"/>
  <c r="U6" i="1"/>
  <c r="S7" i="1" s="1"/>
  <c r="R7" i="1" s="1"/>
  <c r="K6" i="1"/>
  <c r="J5" i="1"/>
  <c r="O5" i="1"/>
  <c r="Q7" i="1" l="1"/>
  <c r="H7" i="1"/>
  <c r="L7" i="1" s="1"/>
  <c r="U7" i="1"/>
  <c r="S8" i="1" s="1"/>
  <c r="R8" i="1" s="1"/>
  <c r="T7" i="1"/>
  <c r="P8" i="1" s="1"/>
  <c r="O6" i="1"/>
  <c r="J6" i="1"/>
  <c r="K7" i="1"/>
  <c r="N5" i="1"/>
  <c r="I5" i="1"/>
  <c r="M5" i="1" s="1"/>
  <c r="Q8" i="1" l="1"/>
  <c r="T8" i="1"/>
  <c r="P9" i="1" s="1"/>
  <c r="U8" i="1"/>
  <c r="S9" i="1" s="1"/>
  <c r="R9" i="1" s="1"/>
  <c r="H8" i="1"/>
  <c r="L8" i="1" s="1"/>
  <c r="K8" i="1"/>
  <c r="N6" i="1"/>
  <c r="I6" i="1"/>
  <c r="M6" i="1" s="1"/>
  <c r="J7" i="1"/>
  <c r="O7" i="1"/>
  <c r="Q9" i="1" l="1"/>
  <c r="K9" i="1"/>
  <c r="H9" i="1"/>
  <c r="L9" i="1" s="1"/>
  <c r="T9" i="1"/>
  <c r="P10" i="1" s="1"/>
  <c r="U9" i="1"/>
  <c r="S10" i="1" s="1"/>
  <c r="R10" i="1" s="1"/>
  <c r="Q10" i="1" s="1"/>
  <c r="J8" i="1"/>
  <c r="O8" i="1"/>
  <c r="N7" i="1"/>
  <c r="I7" i="1"/>
  <c r="M7" i="1" s="1"/>
  <c r="K10" i="1" l="1"/>
  <c r="H10" i="1"/>
  <c r="L10" i="1" s="1"/>
  <c r="U10" i="1"/>
  <c r="S11" i="1" s="1"/>
  <c r="R11" i="1" s="1"/>
  <c r="T10" i="1"/>
  <c r="P11" i="1" s="1"/>
  <c r="N8" i="1"/>
  <c r="I8" i="1"/>
  <c r="M8" i="1" s="1"/>
  <c r="J9" i="1"/>
  <c r="O9" i="1"/>
  <c r="Q11" i="1" l="1"/>
  <c r="U11" i="1"/>
  <c r="S12" i="1" s="1"/>
  <c r="R12" i="1" s="1"/>
  <c r="H11" i="1"/>
  <c r="L11" i="1" s="1"/>
  <c r="T11" i="1"/>
  <c r="P12" i="1" s="1"/>
  <c r="K11" i="1"/>
  <c r="I9" i="1"/>
  <c r="M9" i="1" s="1"/>
  <c r="N9" i="1"/>
  <c r="O10" i="1"/>
  <c r="J10" i="1"/>
  <c r="Q12" i="1" l="1"/>
  <c r="T12" i="1"/>
  <c r="P13" i="1" s="1"/>
  <c r="H12" i="1"/>
  <c r="L12" i="1" s="1"/>
  <c r="U12" i="1"/>
  <c r="S13" i="1" s="1"/>
  <c r="R13" i="1" s="1"/>
  <c r="I10" i="1"/>
  <c r="M10" i="1" s="1"/>
  <c r="N10" i="1"/>
  <c r="K12" i="1"/>
  <c r="J11" i="1"/>
  <c r="O11" i="1"/>
  <c r="Q13" i="1" l="1"/>
  <c r="K13" i="1"/>
  <c r="H13" i="1"/>
  <c r="L13" i="1" s="1"/>
  <c r="T13" i="1"/>
  <c r="P14" i="1" s="1"/>
  <c r="U13" i="1"/>
  <c r="S14" i="1" s="1"/>
  <c r="R14" i="1" s="1"/>
  <c r="N11" i="1"/>
  <c r="I11" i="1"/>
  <c r="M11" i="1" s="1"/>
  <c r="J12" i="1"/>
  <c r="O12" i="1"/>
  <c r="Q14" i="1" l="1"/>
  <c r="K14" i="1"/>
  <c r="T14" i="1"/>
  <c r="P15" i="1" s="1"/>
  <c r="U14" i="1"/>
  <c r="S15" i="1" s="1"/>
  <c r="R15" i="1" s="1"/>
  <c r="H14" i="1"/>
  <c r="L14" i="1" s="1"/>
  <c r="I12" i="1"/>
  <c r="M12" i="1" s="1"/>
  <c r="N12" i="1"/>
  <c r="O13" i="1"/>
  <c r="J13" i="1"/>
  <c r="Q15" i="1" l="1"/>
  <c r="K15" i="1"/>
  <c r="U15" i="1"/>
  <c r="S16" i="1" s="1"/>
  <c r="R16" i="1" s="1"/>
  <c r="T15" i="1"/>
  <c r="P16" i="1" s="1"/>
  <c r="H15" i="1"/>
  <c r="L15" i="1" s="1"/>
  <c r="N13" i="1"/>
  <c r="I13" i="1"/>
  <c r="M13" i="1" s="1"/>
  <c r="J14" i="1"/>
  <c r="O14" i="1"/>
  <c r="Q16" i="1" l="1"/>
  <c r="H16" i="1"/>
  <c r="L16" i="1" s="1"/>
  <c r="U16" i="1"/>
  <c r="S17" i="1" s="1"/>
  <c r="R17" i="1" s="1"/>
  <c r="T16" i="1"/>
  <c r="P17" i="1" s="1"/>
  <c r="K16" i="1"/>
  <c r="N14" i="1"/>
  <c r="I14" i="1"/>
  <c r="M14" i="1" s="1"/>
  <c r="O15" i="1"/>
  <c r="J15" i="1"/>
  <c r="Q17" i="1" l="1"/>
  <c r="U17" i="1"/>
  <c r="S18" i="1" s="1"/>
  <c r="R18" i="1" s="1"/>
  <c r="H17" i="1"/>
  <c r="L17" i="1" s="1"/>
  <c r="T17" i="1"/>
  <c r="P18" i="1" s="1"/>
  <c r="N15" i="1"/>
  <c r="I15" i="1"/>
  <c r="M15" i="1" s="1"/>
  <c r="J16" i="1"/>
  <c r="O16" i="1"/>
  <c r="K17" i="1"/>
  <c r="Q18" i="1" l="1"/>
  <c r="U18" i="1"/>
  <c r="S19" i="1" s="1"/>
  <c r="R19" i="1" s="1"/>
  <c r="H18" i="1"/>
  <c r="L18" i="1" s="1"/>
  <c r="T18" i="1"/>
  <c r="P19" i="1" s="1"/>
  <c r="I16" i="1"/>
  <c r="M16" i="1" s="1"/>
  <c r="N16" i="1"/>
  <c r="K18" i="1"/>
  <c r="O17" i="1"/>
  <c r="J17" i="1"/>
  <c r="Q19" i="1" l="1"/>
  <c r="T19" i="1"/>
  <c r="P20" i="1" s="1"/>
  <c r="U19" i="1"/>
  <c r="S20" i="1" s="1"/>
  <c r="R20" i="1" s="1"/>
  <c r="H19" i="1"/>
  <c r="L19" i="1" s="1"/>
  <c r="K19" i="1"/>
  <c r="I17" i="1"/>
  <c r="M17" i="1" s="1"/>
  <c r="N17" i="1"/>
  <c r="J18" i="1"/>
  <c r="O18" i="1"/>
  <c r="Q20" i="1" l="1"/>
  <c r="K20" i="1"/>
  <c r="H20" i="1"/>
  <c r="L20" i="1" s="1"/>
  <c r="U20" i="1"/>
  <c r="S21" i="1" s="1"/>
  <c r="R21" i="1" s="1"/>
  <c r="T20" i="1"/>
  <c r="P21" i="1" s="1"/>
  <c r="O19" i="1"/>
  <c r="J19" i="1"/>
  <c r="N18" i="1"/>
  <c r="I18" i="1"/>
  <c r="M18" i="1" s="1"/>
  <c r="Q21" i="1" l="1"/>
  <c r="H21" i="1"/>
  <c r="L21" i="1" s="1"/>
  <c r="U21" i="1"/>
  <c r="S22" i="1" s="1"/>
  <c r="R22" i="1" s="1"/>
  <c r="T21" i="1"/>
  <c r="P22" i="1" s="1"/>
  <c r="K21" i="1"/>
  <c r="N19" i="1"/>
  <c r="I19" i="1"/>
  <c r="M19" i="1" s="1"/>
  <c r="O20" i="1"/>
  <c r="J20" i="1"/>
  <c r="Q22" i="1" l="1"/>
  <c r="H22" i="1"/>
  <c r="L22" i="1" s="1"/>
  <c r="U22" i="1"/>
  <c r="S23" i="1" s="1"/>
  <c r="R23" i="1" s="1"/>
  <c r="T22" i="1"/>
  <c r="P23" i="1" s="1"/>
  <c r="K22" i="1"/>
  <c r="I20" i="1"/>
  <c r="M20" i="1" s="1"/>
  <c r="N20" i="1"/>
  <c r="O21" i="1"/>
  <c r="J21" i="1"/>
  <c r="Q23" i="1" l="1"/>
  <c r="H23" i="1"/>
  <c r="L23" i="1" s="1"/>
  <c r="U23" i="1"/>
  <c r="S24" i="1" s="1"/>
  <c r="R24" i="1" s="1"/>
  <c r="T23" i="1"/>
  <c r="P24" i="1" s="1"/>
  <c r="K23" i="1"/>
  <c r="J22" i="1"/>
  <c r="O22" i="1"/>
  <c r="I21" i="1"/>
  <c r="M21" i="1" s="1"/>
  <c r="N21" i="1"/>
  <c r="Q24" i="1" l="1"/>
  <c r="U24" i="1"/>
  <c r="S25" i="1" s="1"/>
  <c r="R25" i="1" s="1"/>
  <c r="H24" i="1"/>
  <c r="L24" i="1" s="1"/>
  <c r="T24" i="1"/>
  <c r="P25" i="1" s="1"/>
  <c r="I22" i="1"/>
  <c r="M22" i="1" s="1"/>
  <c r="N22" i="1"/>
  <c r="K24" i="1"/>
  <c r="J23" i="1"/>
  <c r="O23" i="1"/>
  <c r="Q25" i="1" l="1"/>
  <c r="H25" i="1"/>
  <c r="L25" i="1" s="1"/>
  <c r="U25" i="1"/>
  <c r="S26" i="1" s="1"/>
  <c r="R26" i="1" s="1"/>
  <c r="T25" i="1"/>
  <c r="P26" i="1" s="1"/>
  <c r="K25" i="1"/>
  <c r="J24" i="1"/>
  <c r="O24" i="1"/>
  <c r="I23" i="1"/>
  <c r="M23" i="1" s="1"/>
  <c r="N23" i="1"/>
  <c r="Q26" i="1" l="1"/>
  <c r="H26" i="1"/>
  <c r="L26" i="1" s="1"/>
  <c r="T26" i="1"/>
  <c r="P27" i="1" s="1"/>
  <c r="U26" i="1"/>
  <c r="S27" i="1" s="1"/>
  <c r="R27" i="1" s="1"/>
  <c r="N24" i="1"/>
  <c r="I24" i="1"/>
  <c r="M24" i="1" s="1"/>
  <c r="O25" i="1"/>
  <c r="J25" i="1"/>
  <c r="K26" i="1"/>
  <c r="Q27" i="1" l="1"/>
  <c r="H27" i="1"/>
  <c r="L27" i="1" s="1"/>
  <c r="T27" i="1"/>
  <c r="P28" i="1" s="1"/>
  <c r="U27" i="1"/>
  <c r="S28" i="1" s="1"/>
  <c r="R28" i="1" s="1"/>
  <c r="N25" i="1"/>
  <c r="I25" i="1"/>
  <c r="M25" i="1" s="1"/>
  <c r="K27" i="1"/>
  <c r="J26" i="1"/>
  <c r="O26" i="1"/>
  <c r="Q28" i="1" l="1"/>
  <c r="O27" i="1"/>
  <c r="J27" i="1"/>
  <c r="K28" i="1"/>
  <c r="N26" i="1"/>
  <c r="I26" i="1"/>
  <c r="M26" i="1" s="1"/>
  <c r="H28" i="1"/>
  <c r="L28" i="1" s="1"/>
  <c r="U28" i="1"/>
  <c r="S29" i="1" s="1"/>
  <c r="R29" i="1" s="1"/>
  <c r="T28" i="1"/>
  <c r="P29" i="1" s="1"/>
  <c r="Q29" i="1" l="1"/>
  <c r="H29" i="1"/>
  <c r="L29" i="1" s="1"/>
  <c r="U29" i="1"/>
  <c r="S30" i="1" s="1"/>
  <c r="R30" i="1" s="1"/>
  <c r="T29" i="1"/>
  <c r="P30" i="1" s="1"/>
  <c r="K29" i="1"/>
  <c r="O28" i="1"/>
  <c r="J28" i="1"/>
  <c r="N27" i="1"/>
  <c r="I27" i="1"/>
  <c r="M27" i="1" s="1"/>
  <c r="Q30" i="1" l="1"/>
  <c r="H30" i="1"/>
  <c r="L30" i="1" s="1"/>
  <c r="T30" i="1"/>
  <c r="P31" i="1" s="1"/>
  <c r="U30" i="1"/>
  <c r="S31" i="1" s="1"/>
  <c r="R31" i="1" s="1"/>
  <c r="K30" i="1"/>
  <c r="J29" i="1"/>
  <c r="O29" i="1"/>
  <c r="N28" i="1"/>
  <c r="I28" i="1"/>
  <c r="M28" i="1" s="1"/>
  <c r="Q31" i="1" l="1"/>
  <c r="K31" i="1"/>
  <c r="H31" i="1"/>
  <c r="L31" i="1" s="1"/>
  <c r="U31" i="1"/>
  <c r="S32" i="1" s="1"/>
  <c r="R32" i="1" s="1"/>
  <c r="T31" i="1"/>
  <c r="P32" i="1" s="1"/>
  <c r="I29" i="1"/>
  <c r="M29" i="1" s="1"/>
  <c r="N29" i="1"/>
  <c r="J30" i="1"/>
  <c r="O30" i="1"/>
  <c r="Q32" i="1" l="1"/>
  <c r="T32" i="1"/>
  <c r="P33" i="1" s="1"/>
  <c r="H32" i="1"/>
  <c r="L32" i="1" s="1"/>
  <c r="U32" i="1"/>
  <c r="S33" i="1" s="1"/>
  <c r="R33" i="1" s="1"/>
  <c r="K32" i="1"/>
  <c r="I30" i="1"/>
  <c r="M30" i="1" s="1"/>
  <c r="N30" i="1"/>
  <c r="O31" i="1"/>
  <c r="J31" i="1"/>
  <c r="Q33" i="1" l="1"/>
  <c r="T33" i="1"/>
  <c r="H33" i="1"/>
  <c r="L33" i="1" s="1"/>
  <c r="U33" i="1"/>
  <c r="K33" i="1"/>
  <c r="I31" i="1"/>
  <c r="M31" i="1" s="1"/>
  <c r="N31" i="1"/>
  <c r="O32" i="1"/>
  <c r="J32" i="1"/>
  <c r="I32" i="1" l="1"/>
  <c r="M32" i="1" s="1"/>
  <c r="N32" i="1"/>
  <c r="J33" i="1"/>
  <c r="O33" i="1"/>
  <c r="N33" i="1" l="1"/>
  <c r="I33" i="1"/>
  <c r="M33" i="1" s="1"/>
</calcChain>
</file>

<file path=xl/sharedStrings.xml><?xml version="1.0" encoding="utf-8"?>
<sst xmlns="http://schemas.openxmlformats.org/spreadsheetml/2006/main" count="56" uniqueCount="48">
  <si>
    <t xml:space="preserve"> </t>
  </si>
  <si>
    <t>Beta</t>
  </si>
  <si>
    <t>Alpha</t>
  </si>
  <si>
    <t>Delta</t>
  </si>
  <si>
    <t>Final</t>
  </si>
  <si>
    <r>
      <t>c</t>
    </r>
    <r>
      <rPr>
        <sz val="11"/>
        <color indexed="9"/>
        <rFont val="Calibri"/>
        <family val="2"/>
      </rPr>
      <t>̂</t>
    </r>
  </si>
  <si>
    <t>î</t>
  </si>
  <si>
    <r>
      <t>y</t>
    </r>
    <r>
      <rPr>
        <sz val="11"/>
        <color indexed="9"/>
        <rFont val="Calibri"/>
        <family val="2"/>
      </rPr>
      <t>̂</t>
    </r>
  </si>
  <si>
    <r>
      <t>k</t>
    </r>
    <r>
      <rPr>
        <sz val="11"/>
        <color indexed="9"/>
        <rFont val="Calibri"/>
        <family val="2"/>
      </rPr>
      <t>̂</t>
    </r>
  </si>
  <si>
    <r>
      <t>∆c</t>
    </r>
    <r>
      <rPr>
        <sz val="11"/>
        <color indexed="9"/>
        <rFont val="Calibri"/>
        <family val="2"/>
      </rPr>
      <t>̂</t>
    </r>
  </si>
  <si>
    <r>
      <t>∆k</t>
    </r>
    <r>
      <rPr>
        <sz val="11"/>
        <color indexed="9"/>
        <rFont val="Calibri"/>
        <family val="2"/>
      </rPr>
      <t>̂</t>
    </r>
  </si>
  <si>
    <t>OMEGA</t>
  </si>
  <si>
    <t>PHI</t>
  </si>
  <si>
    <t>c</t>
  </si>
  <si>
    <t>i</t>
  </si>
  <si>
    <t>y</t>
  </si>
  <si>
    <t>k</t>
  </si>
  <si>
    <t>C</t>
  </si>
  <si>
    <t>I</t>
  </si>
  <si>
    <t>Y</t>
  </si>
  <si>
    <t>K</t>
  </si>
  <si>
    <r>
      <rPr>
        <sz val="11"/>
        <rFont val="Calibri"/>
        <family val="2"/>
      </rPr>
      <t>λ</t>
    </r>
    <r>
      <rPr>
        <vertAlign val="subscript"/>
        <sz val="11"/>
        <rFont val="Times New Roman"/>
        <family val="1"/>
      </rPr>
      <t>1</t>
    </r>
  </si>
  <si>
    <r>
      <t>λ</t>
    </r>
    <r>
      <rPr>
        <vertAlign val="subscript"/>
        <sz val="11"/>
        <rFont val="Calibri"/>
        <family val="2"/>
      </rPr>
      <t>2</t>
    </r>
  </si>
  <si>
    <t>Endogenous variables</t>
  </si>
  <si>
    <t>Time</t>
  </si>
  <si>
    <t>Y: Output</t>
  </si>
  <si>
    <t>K: Capital stock</t>
  </si>
  <si>
    <t>C: Consumption</t>
  </si>
  <si>
    <t>I: Investment</t>
  </si>
  <si>
    <t>Deviations to the steady state</t>
  </si>
  <si>
    <t>ĉ: Deviation of c to the steady state</t>
  </si>
  <si>
    <r>
      <t>k</t>
    </r>
    <r>
      <rPr>
        <sz val="11"/>
        <rFont val="Calibri"/>
        <family val="2"/>
      </rPr>
      <t>̂</t>
    </r>
    <r>
      <rPr>
        <sz val="11"/>
        <rFont val="Times New Roman"/>
        <family val="1"/>
      </rPr>
      <t>: Deviation of k to the steady state</t>
    </r>
  </si>
  <si>
    <t>Parameters</t>
  </si>
  <si>
    <t>Initial</t>
  </si>
  <si>
    <t>Eigenvalues</t>
  </si>
  <si>
    <t>Stability condition</t>
  </si>
  <si>
    <r>
      <t>Modulus (1+λ</t>
    </r>
    <r>
      <rPr>
        <vertAlign val="subscript"/>
        <sz val="11"/>
        <rFont val="Times New Roman"/>
        <family val="1"/>
      </rPr>
      <t>1</t>
    </r>
    <r>
      <rPr>
        <sz val="11"/>
        <rFont val="Times New Roman"/>
        <family val="1"/>
      </rPr>
      <t>)</t>
    </r>
  </si>
  <si>
    <r>
      <t>Modulus (1+λ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)</t>
    </r>
  </si>
  <si>
    <t>Steady state</t>
  </si>
  <si>
    <t>Capital Stock</t>
  </si>
  <si>
    <t>Consumption</t>
  </si>
  <si>
    <t>Output</t>
  </si>
  <si>
    <t>Investment</t>
  </si>
  <si>
    <t>TFP</t>
  </si>
  <si>
    <t>Δĉ: Change in ĉ with respect to time</t>
  </si>
  <si>
    <r>
      <t>Δk̂: Change in k</t>
    </r>
    <r>
      <rPr>
        <sz val="11"/>
        <rFont val="Calibri"/>
        <family val="2"/>
      </rPr>
      <t>̂</t>
    </r>
    <r>
      <rPr>
        <sz val="11"/>
        <rFont val="Times New Roman"/>
        <family val="1"/>
      </rPr>
      <t xml:space="preserve"> with respect to time</t>
    </r>
  </si>
  <si>
    <t>EXERCISE 8.2: Dynamic General Equilibrium model</t>
  </si>
  <si>
    <t>Variation over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</si>
</sst>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00"/>
    <numFmt numFmtId="166" formatCode="0.0000"/>
    <numFmt numFmtId="167" formatCode="0.000"/>
  </numFmts>
  <fonts count="11" x14ac:knownFonts="1"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indexed="9"/>
      <name val="Calibri"/>
      <family val="2"/>
    </font>
    <font>
      <vertAlign val="subscript"/>
      <sz val="11"/>
      <name val="Times New Roman"/>
      <family val="1"/>
    </font>
    <font>
      <sz val="11"/>
      <name val="Calibri"/>
      <family val="2"/>
    </font>
    <font>
      <vertAlign val="subscript"/>
      <sz val="11"/>
      <name val="Calibri"/>
      <family val="2"/>
    </font>
    <font>
      <b/>
      <i/>
      <sz val="11"/>
      <color theme="0"/>
      <name val="Times New Roman"/>
      <family val="1"/>
    </font>
    <font>
      <sz val="11"/>
      <color theme="0"/>
      <name val="Times New Roman"/>
      <family val="1"/>
    </font>
    <font>
      <sz val="12"/>
      <color theme="0"/>
      <name val="Times New Roman"/>
      <family val="1"/>
    </font>
    <font>
      <sz val="11"/>
      <color theme="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164" fontId="2" fillId="0" borderId="0" xfId="0" applyNumberFormat="1" applyFont="1"/>
    <xf numFmtId="0" fontId="2" fillId="0" borderId="0" xfId="0" applyNumberFormat="1" applyFont="1" applyFill="1" applyBorder="1"/>
    <xf numFmtId="0" fontId="2" fillId="2" borderId="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167" fontId="2" fillId="0" borderId="0" xfId="0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167" fontId="2" fillId="0" borderId="0" xfId="0" applyNumberFormat="1" applyFont="1" applyFill="1" applyBorder="1"/>
    <xf numFmtId="165" fontId="2" fillId="0" borderId="0" xfId="0" applyNumberFormat="1" applyFont="1" applyFill="1" applyBorder="1"/>
    <xf numFmtId="0" fontId="2" fillId="2" borderId="1" xfId="0" applyFont="1" applyFill="1" applyBorder="1"/>
    <xf numFmtId="0" fontId="7" fillId="3" borderId="3" xfId="0" applyFont="1" applyFill="1" applyBorder="1" applyProtection="1">
      <protection locked="0"/>
    </xf>
    <xf numFmtId="0" fontId="8" fillId="3" borderId="4" xfId="0" applyFont="1" applyFill="1" applyBorder="1" applyProtection="1">
      <protection locked="0"/>
    </xf>
    <xf numFmtId="2" fontId="2" fillId="2" borderId="5" xfId="0" applyNumberFormat="1" applyFont="1" applyFill="1" applyBorder="1" applyProtection="1">
      <protection locked="0"/>
    </xf>
    <xf numFmtId="0" fontId="2" fillId="2" borderId="2" xfId="0" applyFont="1" applyFill="1" applyBorder="1"/>
    <xf numFmtId="2" fontId="2" fillId="2" borderId="6" xfId="0" applyNumberFormat="1" applyFont="1" applyFill="1" applyBorder="1" applyProtection="1">
      <protection locked="0"/>
    </xf>
    <xf numFmtId="0" fontId="9" fillId="3" borderId="4" xfId="0" applyFont="1" applyFill="1" applyBorder="1"/>
    <xf numFmtId="0" fontId="2" fillId="2" borderId="7" xfId="0" applyFont="1" applyFill="1" applyBorder="1"/>
    <xf numFmtId="0" fontId="1" fillId="2" borderId="1" xfId="0" applyFont="1" applyFill="1" applyBorder="1" applyAlignment="1">
      <alignment horizontal="center"/>
    </xf>
    <xf numFmtId="0" fontId="1" fillId="4" borderId="8" xfId="0" applyFont="1" applyFill="1" applyBorder="1"/>
    <xf numFmtId="0" fontId="2" fillId="4" borderId="10" xfId="0" applyFont="1" applyFill="1" applyBorder="1"/>
    <xf numFmtId="0" fontId="2" fillId="2" borderId="0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7" fillId="3" borderId="3" xfId="0" applyFont="1" applyFill="1" applyBorder="1"/>
    <xf numFmtId="0" fontId="7" fillId="3" borderId="11" xfId="0" applyFont="1" applyFill="1" applyBorder="1"/>
    <xf numFmtId="0" fontId="2" fillId="0" borderId="0" xfId="0" applyFont="1" applyBorder="1"/>
    <xf numFmtId="0" fontId="8" fillId="3" borderId="4" xfId="0" applyFont="1" applyFill="1" applyBorder="1"/>
    <xf numFmtId="0" fontId="2" fillId="2" borderId="1" xfId="0" applyFont="1" applyFill="1" applyBorder="1" applyAlignment="1"/>
    <xf numFmtId="0" fontId="5" fillId="2" borderId="2" xfId="0" applyFont="1" applyFill="1" applyBorder="1" applyAlignment="1"/>
    <xf numFmtId="0" fontId="7" fillId="3" borderId="11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2" fontId="2" fillId="2" borderId="0" xfId="0" applyNumberFormat="1" applyFont="1" applyFill="1" applyBorder="1"/>
    <xf numFmtId="2" fontId="2" fillId="2" borderId="5" xfId="0" applyNumberFormat="1" applyFont="1" applyFill="1" applyBorder="1"/>
    <xf numFmtId="2" fontId="2" fillId="2" borderId="7" xfId="0" applyNumberFormat="1" applyFont="1" applyFill="1" applyBorder="1"/>
    <xf numFmtId="2" fontId="2" fillId="2" borderId="6" xfId="0" applyNumberFormat="1" applyFont="1" applyFill="1" applyBorder="1"/>
    <xf numFmtId="0" fontId="2" fillId="2" borderId="1" xfId="0" applyNumberFormat="1" applyFont="1" applyFill="1" applyBorder="1"/>
    <xf numFmtId="166" fontId="2" fillId="2" borderId="0" xfId="0" applyNumberFormat="1" applyFont="1" applyFill="1" applyBorder="1"/>
    <xf numFmtId="166" fontId="2" fillId="2" borderId="5" xfId="0" applyNumberFormat="1" applyFont="1" applyFill="1" applyBorder="1"/>
    <xf numFmtId="166" fontId="2" fillId="2" borderId="7" xfId="0" applyNumberFormat="1" applyFont="1" applyFill="1" applyBorder="1"/>
    <xf numFmtId="166" fontId="2" fillId="2" borderId="6" xfId="0" applyNumberFormat="1" applyFont="1" applyFill="1" applyBorder="1"/>
    <xf numFmtId="0" fontId="8" fillId="3" borderId="8" xfId="0" applyFont="1" applyFill="1" applyBorder="1" applyAlignment="1">
      <alignment horizontal="center"/>
    </xf>
    <xf numFmtId="0" fontId="8" fillId="3" borderId="9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8" fillId="3" borderId="10" xfId="0" applyFont="1" applyFill="1" applyBorder="1" applyAlignment="1">
      <alignment horizontal="center"/>
    </xf>
    <xf numFmtId="167" fontId="1" fillId="2" borderId="0" xfId="0" applyNumberFormat="1" applyFont="1" applyFill="1" applyBorder="1" applyAlignment="1">
      <alignment horizontal="center"/>
    </xf>
    <xf numFmtId="167" fontId="1" fillId="2" borderId="5" xfId="0" applyNumberFormat="1" applyFont="1" applyFill="1" applyBorder="1"/>
    <xf numFmtId="167" fontId="2" fillId="2" borderId="0" xfId="0" applyNumberFormat="1" applyFont="1" applyFill="1" applyBorder="1" applyAlignment="1">
      <alignment horizontal="center"/>
    </xf>
    <xf numFmtId="167" fontId="1" fillId="2" borderId="12" xfId="0" applyNumberFormat="1" applyFont="1" applyFill="1" applyBorder="1" applyAlignment="1">
      <alignment horizontal="center"/>
    </xf>
    <xf numFmtId="167" fontId="2" fillId="2" borderId="5" xfId="0" applyNumberFormat="1" applyFont="1" applyFill="1" applyBorder="1"/>
    <xf numFmtId="167" fontId="2" fillId="2" borderId="7" xfId="0" applyNumberFormat="1" applyFont="1" applyFill="1" applyBorder="1" applyAlignment="1">
      <alignment horizontal="center"/>
    </xf>
    <xf numFmtId="167" fontId="2" fillId="2" borderId="6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Consumption</a:t>
            </a:r>
          </a:p>
        </c:rich>
      </c:tx>
      <c:layout>
        <c:manualLayout>
          <c:xMode val="edge"/>
          <c:yMode val="edge"/>
          <c:x val="0.39473676901498428"/>
          <c:y val="4.1667112365671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288916666666666"/>
          <c:y val="0.20515238095238095"/>
          <c:w val="0.8177104128784507"/>
          <c:h val="0.61920529801324509"/>
        </c:manualLayout>
      </c:layout>
      <c:lineChart>
        <c:grouping val="standard"/>
        <c:varyColors val="0"/>
        <c:ser>
          <c:idx val="0"/>
          <c:order val="0"/>
          <c:tx>
            <c:v>Tiempo</c:v>
          </c:tx>
          <c:spPr>
            <a:ln w="25400">
              <a:solidFill>
                <a:schemeClr val="tx1">
                  <a:lumMod val="75000"/>
                  <a:lumOff val="2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Hoja1!$G$3:$G$34</c:f>
              <c:numCache>
                <c:formatCode>General</c:formatCod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Hoja1!$P$3:$P$33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F6-4353-BC1B-C7A5F96F93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3501744"/>
        <c:axId val="863502304"/>
      </c:lineChart>
      <c:catAx>
        <c:axId val="863501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Time</a:t>
                </a:r>
              </a:p>
            </c:rich>
          </c:tx>
          <c:layout>
            <c:manualLayout>
              <c:xMode val="edge"/>
              <c:yMode val="edge"/>
              <c:x val="0.43655681928647805"/>
              <c:y val="0.91726558708463335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63502304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863502304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6350174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Investment</a:t>
            </a:r>
          </a:p>
        </c:rich>
      </c:tx>
      <c:layout>
        <c:manualLayout>
          <c:xMode val="edge"/>
          <c:yMode val="edge"/>
          <c:x val="0.42521101528975547"/>
          <c:y val="3.703818154806121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720334299160902"/>
          <c:y val="0.2195945945945946"/>
          <c:w val="0.82585858377641586"/>
          <c:h val="0.55067567567567566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75000"/>
                  <a:lumOff val="2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Hoja1!$G$3:$G$34</c:f>
              <c:numCache>
                <c:formatCode>General</c:formatCod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Hoja1!$Q$3:$Q$33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8D-4FE2-8E57-0F523D1716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3504544"/>
        <c:axId val="863505104"/>
      </c:lineChart>
      <c:catAx>
        <c:axId val="863504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Time</a:t>
                </a:r>
              </a:p>
            </c:rich>
          </c:tx>
          <c:layout>
            <c:manualLayout>
              <c:xMode val="edge"/>
              <c:yMode val="edge"/>
              <c:x val="0.49081503700926277"/>
              <c:y val="0.85768137473381867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63505104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863505104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6350454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Output</a:t>
            </a:r>
          </a:p>
        </c:rich>
      </c:tx>
      <c:layout>
        <c:manualLayout>
          <c:xMode val="edge"/>
          <c:yMode val="edge"/>
          <c:x val="0.37697565582080017"/>
          <c:y val="3.69020917839815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70320752384006"/>
          <c:y val="0.19873817034700317"/>
          <c:w val="0.81912351401888028"/>
          <c:h val="0.64668769716088326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75000"/>
                  <a:lumOff val="2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Hoja1!$G$3:$G$34</c:f>
              <c:numCache>
                <c:formatCode>General</c:formatCod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Hoja1!$R$3:$R$33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DB6-40BC-93BC-FD2350913A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3507344"/>
        <c:axId val="863507904"/>
      </c:lineChart>
      <c:catAx>
        <c:axId val="863507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 b="1"/>
                  <a:t>Time</a:t>
                </a:r>
              </a:p>
            </c:rich>
          </c:tx>
          <c:layout>
            <c:manualLayout>
              <c:xMode val="edge"/>
              <c:yMode val="edge"/>
              <c:x val="0.42432168201197068"/>
              <c:y val="0.92044937564622598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63507904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863507904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6350734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Capital</a:t>
            </a:r>
            <a:r>
              <a:rPr lang="es-ES" sz="1100" b="1" baseline="0"/>
              <a:t> stock</a:t>
            </a:r>
            <a:endParaRPr lang="es-ES" sz="1100" b="1"/>
          </a:p>
        </c:rich>
      </c:tx>
      <c:layout>
        <c:manualLayout>
          <c:xMode val="edge"/>
          <c:yMode val="edge"/>
          <c:x val="0.33682511908233692"/>
          <c:y val="3.67656883798616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893636362455798"/>
          <c:y val="0.1981138159450421"/>
          <c:w val="0.81383084409133466"/>
          <c:h val="0.650945395247995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75000"/>
                  <a:lumOff val="2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Hoja1!$G$3:$G$34</c:f>
              <c:numCache>
                <c:formatCode>General</c:formatCod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Hoja1!$S$3:$S$33</c:f>
              <c:numCache>
                <c:formatCode>0.000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F9-4B5B-AF2C-E768ACE87D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8111600"/>
        <c:axId val="868112160"/>
      </c:lineChart>
      <c:catAx>
        <c:axId val="868111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Time</a:t>
                </a:r>
              </a:p>
            </c:rich>
          </c:tx>
          <c:layout>
            <c:manualLayout>
              <c:xMode val="edge"/>
              <c:yMode val="edge"/>
              <c:x val="0.46277881931425241"/>
              <c:y val="0.9207710967947188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6811216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868112160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68111600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213360</xdr:colOff>
      <xdr:row>1</xdr:row>
      <xdr:rowOff>91440</xdr:rowOff>
    </xdr:from>
    <xdr:to>
      <xdr:col>25</xdr:col>
      <xdr:colOff>754380</xdr:colOff>
      <xdr:row>14</xdr:row>
      <xdr:rowOff>76200</xdr:rowOff>
    </xdr:to>
    <xdr:graphicFrame macro="">
      <xdr:nvGraphicFramePr>
        <xdr:cNvPr id="1433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594360</xdr:colOff>
      <xdr:row>1</xdr:row>
      <xdr:rowOff>38100</xdr:rowOff>
    </xdr:from>
    <xdr:to>
      <xdr:col>31</xdr:col>
      <xdr:colOff>335280</xdr:colOff>
      <xdr:row>14</xdr:row>
      <xdr:rowOff>22860</xdr:rowOff>
    </xdr:to>
    <xdr:graphicFrame macro="">
      <xdr:nvGraphicFramePr>
        <xdr:cNvPr id="1434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228600</xdr:colOff>
      <xdr:row>16</xdr:row>
      <xdr:rowOff>121920</xdr:rowOff>
    </xdr:from>
    <xdr:to>
      <xdr:col>25</xdr:col>
      <xdr:colOff>754380</xdr:colOff>
      <xdr:row>29</xdr:row>
      <xdr:rowOff>68580</xdr:rowOff>
    </xdr:to>
    <xdr:graphicFrame macro="">
      <xdr:nvGraphicFramePr>
        <xdr:cNvPr id="1435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678180</xdr:colOff>
      <xdr:row>16</xdr:row>
      <xdr:rowOff>167640</xdr:rowOff>
    </xdr:from>
    <xdr:to>
      <xdr:col>31</xdr:col>
      <xdr:colOff>411480</xdr:colOff>
      <xdr:row>29</xdr:row>
      <xdr:rowOff>114300</xdr:rowOff>
    </xdr:to>
    <xdr:graphicFrame macro="">
      <xdr:nvGraphicFramePr>
        <xdr:cNvPr id="1436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03"/>
  <sheetViews>
    <sheetView tabSelected="1" zoomScale="95" zoomScaleNormal="95" workbookViewId="0">
      <selection activeCell="X1" sqref="X1"/>
    </sheetView>
  </sheetViews>
  <sheetFormatPr baseColWidth="10" defaultColWidth="11.5546875" defaultRowHeight="13.8" x14ac:dyDescent="0.25"/>
  <cols>
    <col min="1" max="1" width="25.109375" style="1" customWidth="1"/>
    <col min="2" max="2" width="15" style="1" customWidth="1"/>
    <col min="3" max="3" width="10.88671875" style="1" customWidth="1"/>
    <col min="4" max="4" width="20.44140625" style="1" customWidth="1"/>
    <col min="5" max="5" width="4.109375" style="1" customWidth="1"/>
    <col min="6" max="6" width="2" style="1" customWidth="1"/>
    <col min="7" max="7" width="6.88671875" style="1" customWidth="1"/>
    <col min="8" max="8" width="8" style="1" customWidth="1"/>
    <col min="9" max="9" width="6.44140625" style="1" customWidth="1"/>
    <col min="10" max="10" width="6.6640625" style="1" customWidth="1"/>
    <col min="11" max="11" width="7.44140625" style="1" customWidth="1"/>
    <col min="12" max="12" width="6.5546875" style="1" customWidth="1"/>
    <col min="13" max="13" width="6.6640625" style="1" customWidth="1"/>
    <col min="14" max="14" width="5.5546875" style="1" bestFit="1" customWidth="1"/>
    <col min="15" max="15" width="7.33203125" style="1" customWidth="1"/>
    <col min="16" max="16" width="8.44140625" style="1" customWidth="1"/>
    <col min="17" max="18" width="7.44140625" style="1" customWidth="1"/>
    <col min="19" max="19" width="6.33203125" style="1" customWidth="1"/>
    <col min="20" max="20" width="6.5546875" style="1" customWidth="1"/>
    <col min="21" max="21" width="6.6640625" style="1" customWidth="1"/>
    <col min="22" max="16384" width="11.5546875" style="1"/>
  </cols>
  <sheetData>
    <row r="1" spans="1:68" ht="14.4" thickBot="1" x14ac:dyDescent="0.3">
      <c r="A1" s="23" t="s">
        <v>46</v>
      </c>
      <c r="B1" s="24"/>
      <c r="C1" s="24"/>
      <c r="D1" s="9"/>
      <c r="E1" s="9"/>
      <c r="F1" s="9"/>
      <c r="BM1" s="2"/>
    </row>
    <row r="2" spans="1:68" ht="15" thickBot="1" x14ac:dyDescent="0.35">
      <c r="A2" s="1" t="s">
        <v>0</v>
      </c>
      <c r="G2" s="45" t="s">
        <v>24</v>
      </c>
      <c r="H2" s="46" t="s">
        <v>17</v>
      </c>
      <c r="I2" s="46" t="s">
        <v>18</v>
      </c>
      <c r="J2" s="46" t="s">
        <v>19</v>
      </c>
      <c r="K2" s="46" t="s">
        <v>20</v>
      </c>
      <c r="L2" s="46" t="s">
        <v>13</v>
      </c>
      <c r="M2" s="46" t="s">
        <v>14</v>
      </c>
      <c r="N2" s="46" t="s">
        <v>15</v>
      </c>
      <c r="O2" s="46" t="s">
        <v>16</v>
      </c>
      <c r="P2" s="46" t="s">
        <v>5</v>
      </c>
      <c r="Q2" s="47" t="s">
        <v>6</v>
      </c>
      <c r="R2" s="46" t="s">
        <v>7</v>
      </c>
      <c r="S2" s="46" t="s">
        <v>8</v>
      </c>
      <c r="T2" s="46" t="s">
        <v>9</v>
      </c>
      <c r="U2" s="48" t="s">
        <v>10</v>
      </c>
      <c r="BM2" s="3"/>
      <c r="BN2" s="3"/>
      <c r="BO2" s="3"/>
    </row>
    <row r="3" spans="1:68" ht="15.6" x14ac:dyDescent="0.3">
      <c r="A3" s="28" t="s">
        <v>23</v>
      </c>
      <c r="B3" s="29"/>
      <c r="C3" s="29" t="s">
        <v>47</v>
      </c>
      <c r="D3" s="29"/>
      <c r="E3" s="20"/>
      <c r="G3" s="22">
        <v>0</v>
      </c>
      <c r="H3" s="49">
        <f>J3-I3</f>
        <v>1.5438668819538226</v>
      </c>
      <c r="I3" s="49">
        <f>K_0*Delta_0</f>
        <v>0.40191575852516842</v>
      </c>
      <c r="J3" s="49">
        <f>PTF_0*K_0^Alpha_0</f>
        <v>1.9457826404789911</v>
      </c>
      <c r="K3" s="49">
        <f>K_0</f>
        <v>6.6985959754194742</v>
      </c>
      <c r="L3" s="49">
        <f>LN(H3)</f>
        <v>0.43429023153459001</v>
      </c>
      <c r="M3" s="49">
        <f>LN(I3)</f>
        <v>-0.91151276823056437</v>
      </c>
      <c r="N3" s="49">
        <f>LN(J3)</f>
        <v>0.66566428198531513</v>
      </c>
      <c r="O3" s="49">
        <f>LN(K3)</f>
        <v>1.901897948529472</v>
      </c>
      <c r="P3" s="49">
        <f>LN(H3)-LN($H$3)</f>
        <v>0</v>
      </c>
      <c r="Q3" s="49">
        <f>(1-Beta_0+Beta_0*Delta_0)/(Alpha_0*Beta_0*Delta_0)*R3-(1-Beta_0+Beta_0*Delta_0-Alpha_0*Beta_0*Delta_0)/(Alpha_0*Beta_0*Delta_0)*P3</f>
        <v>0</v>
      </c>
      <c r="R3" s="49">
        <f>Alpha_0*S3</f>
        <v>0</v>
      </c>
      <c r="S3" s="49">
        <f>LN(K3)-LN($K$3)</f>
        <v>0</v>
      </c>
      <c r="T3" s="49">
        <f>-(Alpha_0-1)*OMEGA_0*PHI_0/(Alpha_0*Beta_0)*P3+(Alpha_0-1)*OMEGA_0/Beta_0*S3</f>
        <v>0</v>
      </c>
      <c r="U3" s="50">
        <f>-PHI_0/(Alpha_0*Beta_0)*P3+(1-Beta_0)/Beta_0*S3</f>
        <v>0</v>
      </c>
    </row>
    <row r="4" spans="1:68" x14ac:dyDescent="0.25">
      <c r="A4" s="14" t="s">
        <v>25</v>
      </c>
      <c r="B4" s="25"/>
      <c r="C4" s="25" t="s">
        <v>44</v>
      </c>
      <c r="D4" s="25"/>
      <c r="E4" s="26"/>
      <c r="G4" s="4">
        <f t="shared" ref="G4:G33" si="0">G3+1</f>
        <v>1</v>
      </c>
      <c r="H4" s="51">
        <f t="shared" ref="H4:H33" si="1">EXP(P4+LN(Css_1))</f>
        <v>1.5438668819538226</v>
      </c>
      <c r="I4" s="51">
        <f>J4-H4</f>
        <v>0.40191575852516848</v>
      </c>
      <c r="J4" s="51">
        <f t="shared" ref="J4:J33" si="2">PTF_1*K4^Alpha_1</f>
        <v>1.9457826404789911</v>
      </c>
      <c r="K4" s="51">
        <f t="shared" ref="K4:K33" si="3">EXP(S4+LN(Kss_1))</f>
        <v>6.6985959754194742</v>
      </c>
      <c r="L4" s="51">
        <f t="shared" ref="L4:L33" si="4">LN(H4)</f>
        <v>0.43429023153459001</v>
      </c>
      <c r="M4" s="51">
        <f t="shared" ref="M4:M33" si="5">LN(I4)</f>
        <v>-0.91151276823056426</v>
      </c>
      <c r="N4" s="51">
        <f t="shared" ref="N4:N33" si="6">LN(J4)</f>
        <v>0.66566428198531513</v>
      </c>
      <c r="O4" s="51">
        <f t="shared" ref="O4:O33" si="7">LN(K4)</f>
        <v>1.901897948529472</v>
      </c>
      <c r="P4" s="52">
        <f>Alpha_1*(Alpha_1-1)*OMEGA_1/((Alpha_1-1)*OMEGA_1*PHI_1+Alpha_1*Beta_1*Lambda1_1)*S4</f>
        <v>0</v>
      </c>
      <c r="Q4" s="51">
        <f t="shared" ref="Q4:Q33" si="8">(OMEGA_1)/(Alpha_1*Beta_1*Delta_1)*R4-PHI_1/(Alpha_1*Beta_1*Delta_1)*P4</f>
        <v>0</v>
      </c>
      <c r="R4" s="51">
        <f>Alpha_1*S4</f>
        <v>0</v>
      </c>
      <c r="S4" s="52">
        <f>LN(K_0)-LN(Kss_1)</f>
        <v>0</v>
      </c>
      <c r="T4" s="51">
        <f t="shared" ref="T4:T33" si="9">-(Alpha_1-1)*OMEGA_1*PHI_1/(Alpha_1*Beta_1)*P4+(Alpha_1-1)*OMEGA_1/Beta_1*S4</f>
        <v>0</v>
      </c>
      <c r="U4" s="53">
        <f t="shared" ref="U4:U33" si="10">-PHI_1/(Alpha_1*Beta_1)*P4+(1-Beta_1)/Beta_1*S4</f>
        <v>0</v>
      </c>
    </row>
    <row r="5" spans="1:68" ht="14.4" x14ac:dyDescent="0.3">
      <c r="A5" s="14" t="s">
        <v>26</v>
      </c>
      <c r="B5" s="25"/>
      <c r="C5" s="25" t="s">
        <v>45</v>
      </c>
      <c r="D5" s="25"/>
      <c r="E5" s="26"/>
      <c r="G5" s="4">
        <f t="shared" si="0"/>
        <v>2</v>
      </c>
      <c r="H5" s="51">
        <f t="shared" si="1"/>
        <v>1.5438668819538226</v>
      </c>
      <c r="I5" s="51">
        <f t="shared" ref="I5:I33" si="11">J5-H5</f>
        <v>0.40191575852516848</v>
      </c>
      <c r="J5" s="51">
        <f t="shared" si="2"/>
        <v>1.9457826404789911</v>
      </c>
      <c r="K5" s="51">
        <f t="shared" si="3"/>
        <v>6.6985959754194742</v>
      </c>
      <c r="L5" s="51">
        <f t="shared" si="4"/>
        <v>0.43429023153459001</v>
      </c>
      <c r="M5" s="51">
        <f t="shared" si="5"/>
        <v>-0.91151276823056426</v>
      </c>
      <c r="N5" s="51">
        <f t="shared" si="6"/>
        <v>0.66566428198531513</v>
      </c>
      <c r="O5" s="51">
        <f t="shared" si="7"/>
        <v>1.901897948529472</v>
      </c>
      <c r="P5" s="51">
        <f t="shared" ref="P5:P33" si="12">P4+T4</f>
        <v>0</v>
      </c>
      <c r="Q5" s="51">
        <f t="shared" si="8"/>
        <v>0</v>
      </c>
      <c r="R5" s="51">
        <f t="shared" ref="R5:R33" si="13">Alpha_1*S5</f>
        <v>0</v>
      </c>
      <c r="S5" s="51">
        <f t="shared" ref="S5:S33" si="14">S4+U4</f>
        <v>0</v>
      </c>
      <c r="T5" s="51">
        <f t="shared" si="9"/>
        <v>0</v>
      </c>
      <c r="U5" s="53">
        <f t="shared" si="10"/>
        <v>0</v>
      </c>
    </row>
    <row r="6" spans="1:68" x14ac:dyDescent="0.25">
      <c r="A6" s="14" t="s">
        <v>27</v>
      </c>
      <c r="B6" s="25"/>
      <c r="C6" s="25"/>
      <c r="D6" s="25"/>
      <c r="E6" s="26"/>
      <c r="G6" s="4">
        <f t="shared" si="0"/>
        <v>3</v>
      </c>
      <c r="H6" s="51">
        <f t="shared" si="1"/>
        <v>1.5438668819538226</v>
      </c>
      <c r="I6" s="51">
        <f t="shared" si="11"/>
        <v>0.40191575852516848</v>
      </c>
      <c r="J6" s="51">
        <f t="shared" si="2"/>
        <v>1.9457826404789911</v>
      </c>
      <c r="K6" s="51">
        <f t="shared" si="3"/>
        <v>6.6985959754194742</v>
      </c>
      <c r="L6" s="51">
        <f t="shared" si="4"/>
        <v>0.43429023153459001</v>
      </c>
      <c r="M6" s="51">
        <f t="shared" si="5"/>
        <v>-0.91151276823056426</v>
      </c>
      <c r="N6" s="51">
        <f t="shared" si="6"/>
        <v>0.66566428198531513</v>
      </c>
      <c r="O6" s="51">
        <f t="shared" si="7"/>
        <v>1.901897948529472</v>
      </c>
      <c r="P6" s="51">
        <f t="shared" si="12"/>
        <v>0</v>
      </c>
      <c r="Q6" s="51">
        <f t="shared" si="8"/>
        <v>0</v>
      </c>
      <c r="R6" s="51">
        <f t="shared" si="13"/>
        <v>0</v>
      </c>
      <c r="S6" s="51">
        <f t="shared" si="14"/>
        <v>0</v>
      </c>
      <c r="T6" s="51">
        <f t="shared" si="9"/>
        <v>0</v>
      </c>
      <c r="U6" s="53">
        <f t="shared" si="10"/>
        <v>0</v>
      </c>
    </row>
    <row r="7" spans="1:68" ht="14.4" thickBot="1" x14ac:dyDescent="0.3">
      <c r="A7" s="18" t="s">
        <v>28</v>
      </c>
      <c r="B7" s="21"/>
      <c r="C7" s="21"/>
      <c r="D7" s="21"/>
      <c r="E7" s="27"/>
      <c r="G7" s="4">
        <f t="shared" si="0"/>
        <v>4</v>
      </c>
      <c r="H7" s="51">
        <f t="shared" si="1"/>
        <v>1.5438668819538226</v>
      </c>
      <c r="I7" s="51">
        <f t="shared" si="11"/>
        <v>0.40191575852516848</v>
      </c>
      <c r="J7" s="51">
        <f t="shared" si="2"/>
        <v>1.9457826404789911</v>
      </c>
      <c r="K7" s="51">
        <f t="shared" si="3"/>
        <v>6.6985959754194742</v>
      </c>
      <c r="L7" s="51">
        <f t="shared" si="4"/>
        <v>0.43429023153459001</v>
      </c>
      <c r="M7" s="51">
        <f t="shared" si="5"/>
        <v>-0.91151276823056426</v>
      </c>
      <c r="N7" s="51">
        <f t="shared" si="6"/>
        <v>0.66566428198531513</v>
      </c>
      <c r="O7" s="51">
        <f t="shared" si="7"/>
        <v>1.901897948529472</v>
      </c>
      <c r="P7" s="51">
        <f t="shared" si="12"/>
        <v>0</v>
      </c>
      <c r="Q7" s="51">
        <f t="shared" si="8"/>
        <v>0</v>
      </c>
      <c r="R7" s="51">
        <f t="shared" si="13"/>
        <v>0</v>
      </c>
      <c r="S7" s="51">
        <f t="shared" si="14"/>
        <v>0</v>
      </c>
      <c r="T7" s="51">
        <f t="shared" si="9"/>
        <v>0</v>
      </c>
      <c r="U7" s="53">
        <f t="shared" si="10"/>
        <v>0</v>
      </c>
    </row>
    <row r="8" spans="1:68" ht="14.4" thickBot="1" x14ac:dyDescent="0.3">
      <c r="E8" s="30"/>
      <c r="G8" s="4">
        <f t="shared" si="0"/>
        <v>5</v>
      </c>
      <c r="H8" s="51">
        <f t="shared" si="1"/>
        <v>1.5438668819538226</v>
      </c>
      <c r="I8" s="51">
        <f t="shared" si="11"/>
        <v>0.40191575852516848</v>
      </c>
      <c r="J8" s="51">
        <f t="shared" si="2"/>
        <v>1.9457826404789911</v>
      </c>
      <c r="K8" s="51">
        <f t="shared" si="3"/>
        <v>6.6985959754194742</v>
      </c>
      <c r="L8" s="51">
        <f t="shared" si="4"/>
        <v>0.43429023153459001</v>
      </c>
      <c r="M8" s="51">
        <f t="shared" si="5"/>
        <v>-0.91151276823056426</v>
      </c>
      <c r="N8" s="51">
        <f t="shared" si="6"/>
        <v>0.66566428198531513</v>
      </c>
      <c r="O8" s="51">
        <f t="shared" si="7"/>
        <v>1.901897948529472</v>
      </c>
      <c r="P8" s="51">
        <f t="shared" si="12"/>
        <v>0</v>
      </c>
      <c r="Q8" s="51">
        <f t="shared" si="8"/>
        <v>0</v>
      </c>
      <c r="R8" s="51">
        <f t="shared" si="13"/>
        <v>0</v>
      </c>
      <c r="S8" s="51">
        <f t="shared" si="14"/>
        <v>0</v>
      </c>
      <c r="T8" s="51">
        <f t="shared" si="9"/>
        <v>0</v>
      </c>
      <c r="U8" s="53">
        <f t="shared" si="10"/>
        <v>0</v>
      </c>
      <c r="BP8" s="5"/>
    </row>
    <row r="9" spans="1:68" ht="14.4" x14ac:dyDescent="0.3">
      <c r="A9" s="28" t="s">
        <v>29</v>
      </c>
      <c r="B9" s="31"/>
      <c r="C9" s="30"/>
      <c r="D9" s="30"/>
      <c r="E9" s="30"/>
      <c r="G9" s="4">
        <f t="shared" si="0"/>
        <v>6</v>
      </c>
      <c r="H9" s="51">
        <f t="shared" si="1"/>
        <v>1.5438668819538226</v>
      </c>
      <c r="I9" s="51">
        <f t="shared" si="11"/>
        <v>0.40191575852516848</v>
      </c>
      <c r="J9" s="51">
        <f t="shared" si="2"/>
        <v>1.9457826404789911</v>
      </c>
      <c r="K9" s="51">
        <f t="shared" si="3"/>
        <v>6.6985959754194742</v>
      </c>
      <c r="L9" s="51">
        <f t="shared" si="4"/>
        <v>0.43429023153459001</v>
      </c>
      <c r="M9" s="51">
        <f t="shared" si="5"/>
        <v>-0.91151276823056426</v>
      </c>
      <c r="N9" s="51">
        <f t="shared" si="6"/>
        <v>0.66566428198531513</v>
      </c>
      <c r="O9" s="51">
        <f t="shared" si="7"/>
        <v>1.901897948529472</v>
      </c>
      <c r="P9" s="51">
        <f t="shared" si="12"/>
        <v>0</v>
      </c>
      <c r="Q9" s="51">
        <f t="shared" si="8"/>
        <v>0</v>
      </c>
      <c r="R9" s="51">
        <f t="shared" si="13"/>
        <v>0</v>
      </c>
      <c r="S9" s="51">
        <f t="shared" si="14"/>
        <v>0</v>
      </c>
      <c r="T9" s="51">
        <f t="shared" si="9"/>
        <v>0</v>
      </c>
      <c r="U9" s="53">
        <f t="shared" si="10"/>
        <v>0</v>
      </c>
    </row>
    <row r="10" spans="1:68" x14ac:dyDescent="0.25">
      <c r="A10" s="14" t="s">
        <v>30</v>
      </c>
      <c r="B10" s="26"/>
      <c r="C10" s="30"/>
      <c r="D10" s="30"/>
      <c r="G10" s="4">
        <f t="shared" si="0"/>
        <v>7</v>
      </c>
      <c r="H10" s="51">
        <f t="shared" si="1"/>
        <v>1.5438668819538226</v>
      </c>
      <c r="I10" s="51">
        <f t="shared" si="11"/>
        <v>0.40191575852516848</v>
      </c>
      <c r="J10" s="51">
        <f t="shared" si="2"/>
        <v>1.9457826404789911</v>
      </c>
      <c r="K10" s="51">
        <f t="shared" si="3"/>
        <v>6.6985959754194742</v>
      </c>
      <c r="L10" s="51">
        <f t="shared" si="4"/>
        <v>0.43429023153459001</v>
      </c>
      <c r="M10" s="51">
        <f t="shared" si="5"/>
        <v>-0.91151276823056426</v>
      </c>
      <c r="N10" s="51">
        <f t="shared" si="6"/>
        <v>0.66566428198531513</v>
      </c>
      <c r="O10" s="51">
        <f t="shared" si="7"/>
        <v>1.901897948529472</v>
      </c>
      <c r="P10" s="51">
        <f t="shared" si="12"/>
        <v>0</v>
      </c>
      <c r="Q10" s="51">
        <f t="shared" si="8"/>
        <v>0</v>
      </c>
      <c r="R10" s="51">
        <f t="shared" si="13"/>
        <v>0</v>
      </c>
      <c r="S10" s="51">
        <f t="shared" si="14"/>
        <v>0</v>
      </c>
      <c r="T10" s="51">
        <f t="shared" si="9"/>
        <v>0</v>
      </c>
      <c r="U10" s="53">
        <f t="shared" si="10"/>
        <v>0</v>
      </c>
    </row>
    <row r="11" spans="1:68" ht="15" thickBot="1" x14ac:dyDescent="0.35">
      <c r="A11" s="18" t="s">
        <v>31</v>
      </c>
      <c r="B11" s="27"/>
      <c r="C11" s="30"/>
      <c r="D11" s="30" t="s">
        <v>0</v>
      </c>
      <c r="G11" s="4">
        <f t="shared" si="0"/>
        <v>8</v>
      </c>
      <c r="H11" s="51">
        <f t="shared" si="1"/>
        <v>1.5438668819538226</v>
      </c>
      <c r="I11" s="51">
        <f t="shared" si="11"/>
        <v>0.40191575852516848</v>
      </c>
      <c r="J11" s="51">
        <f t="shared" si="2"/>
        <v>1.9457826404789911</v>
      </c>
      <c r="K11" s="51">
        <f t="shared" si="3"/>
        <v>6.6985959754194742</v>
      </c>
      <c r="L11" s="51">
        <f t="shared" si="4"/>
        <v>0.43429023153459001</v>
      </c>
      <c r="M11" s="51">
        <f t="shared" si="5"/>
        <v>-0.91151276823056426</v>
      </c>
      <c r="N11" s="51">
        <f t="shared" si="6"/>
        <v>0.66566428198531513</v>
      </c>
      <c r="O11" s="51">
        <f t="shared" si="7"/>
        <v>1.901897948529472</v>
      </c>
      <c r="P11" s="51">
        <f t="shared" si="12"/>
        <v>0</v>
      </c>
      <c r="Q11" s="51">
        <f t="shared" si="8"/>
        <v>0</v>
      </c>
      <c r="R11" s="51">
        <f t="shared" si="13"/>
        <v>0</v>
      </c>
      <c r="S11" s="51">
        <f t="shared" si="14"/>
        <v>0</v>
      </c>
      <c r="T11" s="51">
        <f t="shared" si="9"/>
        <v>0</v>
      </c>
      <c r="U11" s="53">
        <f t="shared" si="10"/>
        <v>0</v>
      </c>
    </row>
    <row r="12" spans="1:68" ht="14.4" thickBot="1" x14ac:dyDescent="0.3">
      <c r="G12" s="4">
        <f t="shared" si="0"/>
        <v>9</v>
      </c>
      <c r="H12" s="51">
        <f t="shared" si="1"/>
        <v>1.5438668819538226</v>
      </c>
      <c r="I12" s="51">
        <f t="shared" si="11"/>
        <v>0.40191575852516848</v>
      </c>
      <c r="J12" s="51">
        <f t="shared" si="2"/>
        <v>1.9457826404789911</v>
      </c>
      <c r="K12" s="51">
        <f t="shared" si="3"/>
        <v>6.6985959754194742</v>
      </c>
      <c r="L12" s="51">
        <f t="shared" si="4"/>
        <v>0.43429023153459001</v>
      </c>
      <c r="M12" s="51">
        <f t="shared" si="5"/>
        <v>-0.91151276823056426</v>
      </c>
      <c r="N12" s="51">
        <f t="shared" si="6"/>
        <v>0.66566428198531513</v>
      </c>
      <c r="O12" s="51">
        <f t="shared" si="7"/>
        <v>1.901897948529472</v>
      </c>
      <c r="P12" s="51">
        <f t="shared" si="12"/>
        <v>0</v>
      </c>
      <c r="Q12" s="51">
        <f t="shared" si="8"/>
        <v>0</v>
      </c>
      <c r="R12" s="51">
        <f t="shared" si="13"/>
        <v>0</v>
      </c>
      <c r="S12" s="51">
        <f t="shared" si="14"/>
        <v>0</v>
      </c>
      <c r="T12" s="51">
        <f t="shared" si="9"/>
        <v>0</v>
      </c>
      <c r="U12" s="53">
        <f t="shared" si="10"/>
        <v>0</v>
      </c>
    </row>
    <row r="13" spans="1:68" ht="14.4" x14ac:dyDescent="0.3">
      <c r="A13" s="28" t="s">
        <v>32</v>
      </c>
      <c r="B13" s="34" t="s">
        <v>33</v>
      </c>
      <c r="C13" s="35" t="s">
        <v>4</v>
      </c>
      <c r="G13" s="4">
        <f t="shared" si="0"/>
        <v>10</v>
      </c>
      <c r="H13" s="51">
        <f t="shared" si="1"/>
        <v>1.5438668819538226</v>
      </c>
      <c r="I13" s="51">
        <f t="shared" si="11"/>
        <v>0.40191575852516848</v>
      </c>
      <c r="J13" s="51">
        <f t="shared" si="2"/>
        <v>1.9457826404789911</v>
      </c>
      <c r="K13" s="51">
        <f t="shared" si="3"/>
        <v>6.6985959754194742</v>
      </c>
      <c r="L13" s="51">
        <f t="shared" si="4"/>
        <v>0.43429023153459001</v>
      </c>
      <c r="M13" s="51">
        <f t="shared" si="5"/>
        <v>-0.91151276823056426</v>
      </c>
      <c r="N13" s="51">
        <f t="shared" si="6"/>
        <v>0.66566428198531513</v>
      </c>
      <c r="O13" s="51">
        <f t="shared" si="7"/>
        <v>1.901897948529472</v>
      </c>
      <c r="P13" s="51">
        <f t="shared" si="12"/>
        <v>0</v>
      </c>
      <c r="Q13" s="51">
        <f t="shared" si="8"/>
        <v>0</v>
      </c>
      <c r="R13" s="51">
        <f t="shared" si="13"/>
        <v>0</v>
      </c>
      <c r="S13" s="51">
        <f t="shared" si="14"/>
        <v>0</v>
      </c>
      <c r="T13" s="51">
        <f t="shared" si="9"/>
        <v>0</v>
      </c>
      <c r="U13" s="53">
        <f t="shared" si="10"/>
        <v>0</v>
      </c>
      <c r="V13" s="1" t="s">
        <v>0</v>
      </c>
    </row>
    <row r="14" spans="1:68" x14ac:dyDescent="0.25">
      <c r="A14" s="14" t="s">
        <v>1</v>
      </c>
      <c r="B14" s="25">
        <v>0.96</v>
      </c>
      <c r="C14" s="26">
        <v>0.96</v>
      </c>
      <c r="G14" s="4">
        <f t="shared" si="0"/>
        <v>11</v>
      </c>
      <c r="H14" s="51">
        <f t="shared" si="1"/>
        <v>1.5438668819538226</v>
      </c>
      <c r="I14" s="51">
        <f t="shared" si="11"/>
        <v>0.40191575852516848</v>
      </c>
      <c r="J14" s="51">
        <f t="shared" si="2"/>
        <v>1.9457826404789911</v>
      </c>
      <c r="K14" s="51">
        <f t="shared" si="3"/>
        <v>6.6985959754194742</v>
      </c>
      <c r="L14" s="51">
        <f t="shared" si="4"/>
        <v>0.43429023153459001</v>
      </c>
      <c r="M14" s="51">
        <f t="shared" si="5"/>
        <v>-0.91151276823056426</v>
      </c>
      <c r="N14" s="51">
        <f t="shared" si="6"/>
        <v>0.66566428198531513</v>
      </c>
      <c r="O14" s="51">
        <f t="shared" si="7"/>
        <v>1.901897948529472</v>
      </c>
      <c r="P14" s="51">
        <f t="shared" si="12"/>
        <v>0</v>
      </c>
      <c r="Q14" s="51">
        <f t="shared" si="8"/>
        <v>0</v>
      </c>
      <c r="R14" s="51">
        <f t="shared" si="13"/>
        <v>0</v>
      </c>
      <c r="S14" s="51">
        <f t="shared" si="14"/>
        <v>0</v>
      </c>
      <c r="T14" s="51">
        <f t="shared" si="9"/>
        <v>0</v>
      </c>
      <c r="U14" s="53">
        <f t="shared" si="10"/>
        <v>0</v>
      </c>
    </row>
    <row r="15" spans="1:68" x14ac:dyDescent="0.25">
      <c r="A15" s="14" t="s">
        <v>2</v>
      </c>
      <c r="B15" s="25">
        <v>0.35</v>
      </c>
      <c r="C15" s="26">
        <v>0.35</v>
      </c>
      <c r="G15" s="4">
        <f t="shared" si="0"/>
        <v>12</v>
      </c>
      <c r="H15" s="51">
        <f t="shared" si="1"/>
        <v>1.5438668819538226</v>
      </c>
      <c r="I15" s="51">
        <f t="shared" si="11"/>
        <v>0.40191575852516848</v>
      </c>
      <c r="J15" s="51">
        <f t="shared" si="2"/>
        <v>1.9457826404789911</v>
      </c>
      <c r="K15" s="51">
        <f t="shared" si="3"/>
        <v>6.6985959754194742</v>
      </c>
      <c r="L15" s="51">
        <f t="shared" si="4"/>
        <v>0.43429023153459001</v>
      </c>
      <c r="M15" s="51">
        <f t="shared" si="5"/>
        <v>-0.91151276823056426</v>
      </c>
      <c r="N15" s="51">
        <f t="shared" si="6"/>
        <v>0.66566428198531513</v>
      </c>
      <c r="O15" s="51">
        <f t="shared" si="7"/>
        <v>1.901897948529472</v>
      </c>
      <c r="P15" s="51">
        <f t="shared" si="12"/>
        <v>0</v>
      </c>
      <c r="Q15" s="51">
        <f t="shared" si="8"/>
        <v>0</v>
      </c>
      <c r="R15" s="51">
        <f t="shared" si="13"/>
        <v>0</v>
      </c>
      <c r="S15" s="51">
        <f t="shared" si="14"/>
        <v>0</v>
      </c>
      <c r="T15" s="51">
        <f t="shared" si="9"/>
        <v>0</v>
      </c>
      <c r="U15" s="53">
        <f t="shared" si="10"/>
        <v>0</v>
      </c>
    </row>
    <row r="16" spans="1:68" x14ac:dyDescent="0.25">
      <c r="A16" s="14" t="s">
        <v>3</v>
      </c>
      <c r="B16" s="25">
        <v>0.06</v>
      </c>
      <c r="C16" s="26">
        <v>0.06</v>
      </c>
      <c r="G16" s="4">
        <f t="shared" si="0"/>
        <v>13</v>
      </c>
      <c r="H16" s="51">
        <f t="shared" si="1"/>
        <v>1.5438668819538226</v>
      </c>
      <c r="I16" s="51">
        <f t="shared" si="11"/>
        <v>0.40191575852516848</v>
      </c>
      <c r="J16" s="51">
        <f t="shared" si="2"/>
        <v>1.9457826404789911</v>
      </c>
      <c r="K16" s="51">
        <f t="shared" si="3"/>
        <v>6.6985959754194742</v>
      </c>
      <c r="L16" s="51">
        <f t="shared" si="4"/>
        <v>0.43429023153459001</v>
      </c>
      <c r="M16" s="51">
        <f t="shared" si="5"/>
        <v>-0.91151276823056426</v>
      </c>
      <c r="N16" s="51">
        <f t="shared" si="6"/>
        <v>0.66566428198531513</v>
      </c>
      <c r="O16" s="51">
        <f t="shared" si="7"/>
        <v>1.901897948529472</v>
      </c>
      <c r="P16" s="51">
        <f t="shared" si="12"/>
        <v>0</v>
      </c>
      <c r="Q16" s="51">
        <f t="shared" si="8"/>
        <v>0</v>
      </c>
      <c r="R16" s="51">
        <f t="shared" si="13"/>
        <v>0</v>
      </c>
      <c r="S16" s="51">
        <f t="shared" si="14"/>
        <v>0</v>
      </c>
      <c r="T16" s="51">
        <f t="shared" si="9"/>
        <v>0</v>
      </c>
      <c r="U16" s="53">
        <f t="shared" si="10"/>
        <v>0</v>
      </c>
    </row>
    <row r="17" spans="1:21" x14ac:dyDescent="0.25">
      <c r="A17" s="14" t="s">
        <v>11</v>
      </c>
      <c r="B17" s="36">
        <f>1-Beta_0+Beta_0*Delta_0</f>
        <v>9.7600000000000034E-2</v>
      </c>
      <c r="C17" s="37">
        <f>1-Beta_1+Beta_1*Delta_1</f>
        <v>9.7600000000000034E-2</v>
      </c>
      <c r="G17" s="4">
        <f t="shared" si="0"/>
        <v>14</v>
      </c>
      <c r="H17" s="51">
        <f t="shared" si="1"/>
        <v>1.5438668819538226</v>
      </c>
      <c r="I17" s="51">
        <f t="shared" si="11"/>
        <v>0.40191575852516848</v>
      </c>
      <c r="J17" s="51">
        <f t="shared" si="2"/>
        <v>1.9457826404789911</v>
      </c>
      <c r="K17" s="51">
        <f t="shared" si="3"/>
        <v>6.6985959754194742</v>
      </c>
      <c r="L17" s="51">
        <f t="shared" si="4"/>
        <v>0.43429023153459001</v>
      </c>
      <c r="M17" s="51">
        <f t="shared" si="5"/>
        <v>-0.91151276823056426</v>
      </c>
      <c r="N17" s="51">
        <f t="shared" si="6"/>
        <v>0.66566428198531513</v>
      </c>
      <c r="O17" s="51">
        <f t="shared" si="7"/>
        <v>1.901897948529472</v>
      </c>
      <c r="P17" s="51">
        <f t="shared" si="12"/>
        <v>0</v>
      </c>
      <c r="Q17" s="51">
        <f t="shared" si="8"/>
        <v>0</v>
      </c>
      <c r="R17" s="51">
        <f t="shared" si="13"/>
        <v>0</v>
      </c>
      <c r="S17" s="51">
        <f t="shared" si="14"/>
        <v>0</v>
      </c>
      <c r="T17" s="51">
        <f t="shared" si="9"/>
        <v>0</v>
      </c>
      <c r="U17" s="53">
        <f t="shared" si="10"/>
        <v>0</v>
      </c>
    </row>
    <row r="18" spans="1:21" ht="14.4" thickBot="1" x14ac:dyDescent="0.3">
      <c r="A18" s="18" t="s">
        <v>12</v>
      </c>
      <c r="B18" s="38">
        <f>1-Beta_0+Beta_0*Delta_0-Alpha_0*Beta_0*Delta_0</f>
        <v>7.7440000000000037E-2</v>
      </c>
      <c r="C18" s="39">
        <f>1-Beta_0+Beta_0*Delta_0-Alpha_0*Beta_0*Delta_0</f>
        <v>7.7440000000000037E-2</v>
      </c>
      <c r="G18" s="4">
        <f t="shared" si="0"/>
        <v>15</v>
      </c>
      <c r="H18" s="51">
        <f t="shared" si="1"/>
        <v>1.5438668819538226</v>
      </c>
      <c r="I18" s="51">
        <f t="shared" si="11"/>
        <v>0.40191575852516848</v>
      </c>
      <c r="J18" s="51">
        <f t="shared" si="2"/>
        <v>1.9457826404789911</v>
      </c>
      <c r="K18" s="51">
        <f t="shared" si="3"/>
        <v>6.6985959754194742</v>
      </c>
      <c r="L18" s="51">
        <f t="shared" si="4"/>
        <v>0.43429023153459001</v>
      </c>
      <c r="M18" s="51">
        <f t="shared" si="5"/>
        <v>-0.91151276823056426</v>
      </c>
      <c r="N18" s="51">
        <f t="shared" si="6"/>
        <v>0.66566428198531513</v>
      </c>
      <c r="O18" s="51">
        <f t="shared" si="7"/>
        <v>1.901897948529472</v>
      </c>
      <c r="P18" s="51">
        <f t="shared" si="12"/>
        <v>0</v>
      </c>
      <c r="Q18" s="51">
        <f t="shared" si="8"/>
        <v>0</v>
      </c>
      <c r="R18" s="51">
        <f t="shared" si="13"/>
        <v>0</v>
      </c>
      <c r="S18" s="51">
        <f t="shared" si="14"/>
        <v>0</v>
      </c>
      <c r="T18" s="51">
        <f t="shared" si="9"/>
        <v>0</v>
      </c>
      <c r="U18" s="53">
        <f t="shared" si="10"/>
        <v>0</v>
      </c>
    </row>
    <row r="19" spans="1:21" ht="14.4" thickBot="1" x14ac:dyDescent="0.3">
      <c r="G19" s="4">
        <f t="shared" si="0"/>
        <v>16</v>
      </c>
      <c r="H19" s="51">
        <f t="shared" si="1"/>
        <v>1.5438668819538226</v>
      </c>
      <c r="I19" s="51">
        <f t="shared" si="11"/>
        <v>0.40191575852516848</v>
      </c>
      <c r="J19" s="51">
        <f t="shared" si="2"/>
        <v>1.9457826404789911</v>
      </c>
      <c r="K19" s="51">
        <f t="shared" si="3"/>
        <v>6.6985959754194742</v>
      </c>
      <c r="L19" s="51">
        <f t="shared" si="4"/>
        <v>0.43429023153459001</v>
      </c>
      <c r="M19" s="51">
        <f t="shared" si="5"/>
        <v>-0.91151276823056426</v>
      </c>
      <c r="N19" s="51">
        <f t="shared" si="6"/>
        <v>0.66566428198531513</v>
      </c>
      <c r="O19" s="51">
        <f t="shared" si="7"/>
        <v>1.901897948529472</v>
      </c>
      <c r="P19" s="51">
        <f t="shared" si="12"/>
        <v>0</v>
      </c>
      <c r="Q19" s="51">
        <f t="shared" si="8"/>
        <v>0</v>
      </c>
      <c r="R19" s="51">
        <f t="shared" si="13"/>
        <v>0</v>
      </c>
      <c r="S19" s="51">
        <f t="shared" si="14"/>
        <v>0</v>
      </c>
      <c r="T19" s="51">
        <f t="shared" si="9"/>
        <v>0</v>
      </c>
      <c r="U19" s="53">
        <f t="shared" si="10"/>
        <v>0</v>
      </c>
    </row>
    <row r="20" spans="1:21" ht="14.4" x14ac:dyDescent="0.3">
      <c r="A20" s="28" t="s">
        <v>38</v>
      </c>
      <c r="B20" s="34" t="s">
        <v>33</v>
      </c>
      <c r="C20" s="35" t="s">
        <v>4</v>
      </c>
      <c r="G20" s="4">
        <f t="shared" si="0"/>
        <v>17</v>
      </c>
      <c r="H20" s="51">
        <f t="shared" si="1"/>
        <v>1.5438668819538226</v>
      </c>
      <c r="I20" s="51">
        <f t="shared" si="11"/>
        <v>0.40191575852516848</v>
      </c>
      <c r="J20" s="51">
        <f t="shared" si="2"/>
        <v>1.9457826404789911</v>
      </c>
      <c r="K20" s="51">
        <f t="shared" si="3"/>
        <v>6.6985959754194742</v>
      </c>
      <c r="L20" s="51">
        <f t="shared" si="4"/>
        <v>0.43429023153459001</v>
      </c>
      <c r="M20" s="51">
        <f t="shared" si="5"/>
        <v>-0.91151276823056426</v>
      </c>
      <c r="N20" s="51">
        <f t="shared" si="6"/>
        <v>0.66566428198531513</v>
      </c>
      <c r="O20" s="51">
        <f t="shared" si="7"/>
        <v>1.901897948529472</v>
      </c>
      <c r="P20" s="51">
        <f t="shared" si="12"/>
        <v>0</v>
      </c>
      <c r="Q20" s="51">
        <f t="shared" si="8"/>
        <v>0</v>
      </c>
      <c r="R20" s="51">
        <f t="shared" si="13"/>
        <v>0</v>
      </c>
      <c r="S20" s="51">
        <f t="shared" si="14"/>
        <v>0</v>
      </c>
      <c r="T20" s="51">
        <f t="shared" si="9"/>
        <v>0</v>
      </c>
      <c r="U20" s="53">
        <f t="shared" si="10"/>
        <v>0</v>
      </c>
    </row>
    <row r="21" spans="1:21" x14ac:dyDescent="0.25">
      <c r="A21" s="14" t="s">
        <v>39</v>
      </c>
      <c r="B21" s="36">
        <f>((1-Beta_0+Delta_0*Beta_0)/(Alpha_0*PTF_0*Beta_0))^(1/(Alpha_0-1))</f>
        <v>6.6985959754194742</v>
      </c>
      <c r="C21" s="37">
        <f>((1-Beta_1+Delta_1*Beta_1)/(Alpha_1*PTF_1*Beta_1))^(1/(Alpha_1-1))</f>
        <v>6.6985959754194742</v>
      </c>
      <c r="G21" s="4">
        <f t="shared" si="0"/>
        <v>18</v>
      </c>
      <c r="H21" s="51">
        <f t="shared" si="1"/>
        <v>1.5438668819538226</v>
      </c>
      <c r="I21" s="51">
        <f t="shared" si="11"/>
        <v>0.40191575852516848</v>
      </c>
      <c r="J21" s="51">
        <f t="shared" si="2"/>
        <v>1.9457826404789911</v>
      </c>
      <c r="K21" s="51">
        <f t="shared" si="3"/>
        <v>6.6985959754194742</v>
      </c>
      <c r="L21" s="51">
        <f t="shared" si="4"/>
        <v>0.43429023153459001</v>
      </c>
      <c r="M21" s="51">
        <f t="shared" si="5"/>
        <v>-0.91151276823056426</v>
      </c>
      <c r="N21" s="51">
        <f t="shared" si="6"/>
        <v>0.66566428198531513</v>
      </c>
      <c r="O21" s="51">
        <f t="shared" si="7"/>
        <v>1.901897948529472</v>
      </c>
      <c r="P21" s="51">
        <f t="shared" si="12"/>
        <v>0</v>
      </c>
      <c r="Q21" s="51">
        <f t="shared" si="8"/>
        <v>0</v>
      </c>
      <c r="R21" s="51">
        <f t="shared" si="13"/>
        <v>0</v>
      </c>
      <c r="S21" s="51">
        <f t="shared" si="14"/>
        <v>0</v>
      </c>
      <c r="T21" s="51">
        <f t="shared" si="9"/>
        <v>0</v>
      </c>
      <c r="U21" s="53">
        <f t="shared" si="10"/>
        <v>0</v>
      </c>
    </row>
    <row r="22" spans="1:21" x14ac:dyDescent="0.25">
      <c r="A22" s="14" t="s">
        <v>40</v>
      </c>
      <c r="B22" s="36">
        <f>((1-Beta_0+Delta_0*Beta_0-Alpha_0*Beta_0*Delta_0)/(1-Beta_0+Beta_0*Delta_0))*B23</f>
        <v>1.5438668819538226</v>
      </c>
      <c r="C22" s="37">
        <f>((1-Beta_1+Delta_1*Beta_1-Alpha_1*Beta_1*Delta_1)/(1-Beta_1+Beta_1*Delta_1))*C23</f>
        <v>1.5438668819538226</v>
      </c>
      <c r="G22" s="4">
        <f t="shared" si="0"/>
        <v>19</v>
      </c>
      <c r="H22" s="51">
        <f t="shared" si="1"/>
        <v>1.5438668819538226</v>
      </c>
      <c r="I22" s="51">
        <f t="shared" si="11"/>
        <v>0.40191575852516848</v>
      </c>
      <c r="J22" s="51">
        <f t="shared" si="2"/>
        <v>1.9457826404789911</v>
      </c>
      <c r="K22" s="51">
        <f t="shared" si="3"/>
        <v>6.6985959754194742</v>
      </c>
      <c r="L22" s="51">
        <f t="shared" si="4"/>
        <v>0.43429023153459001</v>
      </c>
      <c r="M22" s="51">
        <f t="shared" si="5"/>
        <v>-0.91151276823056426</v>
      </c>
      <c r="N22" s="51">
        <f t="shared" si="6"/>
        <v>0.66566428198531513</v>
      </c>
      <c r="O22" s="51">
        <f t="shared" si="7"/>
        <v>1.901897948529472</v>
      </c>
      <c r="P22" s="51">
        <f t="shared" si="12"/>
        <v>0</v>
      </c>
      <c r="Q22" s="51">
        <f t="shared" si="8"/>
        <v>0</v>
      </c>
      <c r="R22" s="51">
        <f t="shared" si="13"/>
        <v>0</v>
      </c>
      <c r="S22" s="51">
        <f t="shared" si="14"/>
        <v>0</v>
      </c>
      <c r="T22" s="51">
        <f t="shared" si="9"/>
        <v>0</v>
      </c>
      <c r="U22" s="53">
        <f t="shared" si="10"/>
        <v>0</v>
      </c>
    </row>
    <row r="23" spans="1:21" x14ac:dyDescent="0.25">
      <c r="A23" s="40" t="s">
        <v>41</v>
      </c>
      <c r="B23" s="36">
        <f>PTF_0*K_0^Alpha_0</f>
        <v>1.9457826404789911</v>
      </c>
      <c r="C23" s="37">
        <f>PTF_1*Kss_1^Alpha_1</f>
        <v>1.9457826404789911</v>
      </c>
      <c r="G23" s="4">
        <f t="shared" si="0"/>
        <v>20</v>
      </c>
      <c r="H23" s="51">
        <f t="shared" si="1"/>
        <v>1.5438668819538226</v>
      </c>
      <c r="I23" s="51">
        <f t="shared" si="11"/>
        <v>0.40191575852516848</v>
      </c>
      <c r="J23" s="51">
        <f t="shared" si="2"/>
        <v>1.9457826404789911</v>
      </c>
      <c r="K23" s="51">
        <f t="shared" si="3"/>
        <v>6.6985959754194742</v>
      </c>
      <c r="L23" s="51">
        <f t="shared" si="4"/>
        <v>0.43429023153459001</v>
      </c>
      <c r="M23" s="51">
        <f t="shared" si="5"/>
        <v>-0.91151276823056426</v>
      </c>
      <c r="N23" s="51">
        <f t="shared" si="6"/>
        <v>0.66566428198531513</v>
      </c>
      <c r="O23" s="51">
        <f t="shared" si="7"/>
        <v>1.901897948529472</v>
      </c>
      <c r="P23" s="51">
        <f t="shared" si="12"/>
        <v>0</v>
      </c>
      <c r="Q23" s="51">
        <f t="shared" si="8"/>
        <v>0</v>
      </c>
      <c r="R23" s="51">
        <f t="shared" si="13"/>
        <v>0</v>
      </c>
      <c r="S23" s="51">
        <f t="shared" si="14"/>
        <v>0</v>
      </c>
      <c r="T23" s="51">
        <f t="shared" si="9"/>
        <v>0</v>
      </c>
      <c r="U23" s="53">
        <f t="shared" si="10"/>
        <v>0</v>
      </c>
    </row>
    <row r="24" spans="1:21" x14ac:dyDescent="0.25">
      <c r="A24" s="40" t="s">
        <v>42</v>
      </c>
      <c r="B24" s="36">
        <f>B23-B22</f>
        <v>0.40191575852516848</v>
      </c>
      <c r="C24" s="37">
        <f>C23-C22</f>
        <v>0.40191575852516848</v>
      </c>
      <c r="G24" s="4">
        <f t="shared" si="0"/>
        <v>21</v>
      </c>
      <c r="H24" s="51">
        <f t="shared" si="1"/>
        <v>1.5438668819538226</v>
      </c>
      <c r="I24" s="51">
        <f t="shared" si="11"/>
        <v>0.40191575852516848</v>
      </c>
      <c r="J24" s="51">
        <f t="shared" si="2"/>
        <v>1.9457826404789911</v>
      </c>
      <c r="K24" s="51">
        <f t="shared" si="3"/>
        <v>6.6985959754194742</v>
      </c>
      <c r="L24" s="51">
        <f t="shared" si="4"/>
        <v>0.43429023153459001</v>
      </c>
      <c r="M24" s="51">
        <f t="shared" si="5"/>
        <v>-0.91151276823056426</v>
      </c>
      <c r="N24" s="51">
        <f t="shared" si="6"/>
        <v>0.66566428198531513</v>
      </c>
      <c r="O24" s="51">
        <f t="shared" si="7"/>
        <v>1.901897948529472</v>
      </c>
      <c r="P24" s="51">
        <f t="shared" si="12"/>
        <v>0</v>
      </c>
      <c r="Q24" s="51">
        <f t="shared" si="8"/>
        <v>0</v>
      </c>
      <c r="R24" s="51">
        <f t="shared" si="13"/>
        <v>0</v>
      </c>
      <c r="S24" s="51">
        <f t="shared" si="14"/>
        <v>0</v>
      </c>
      <c r="T24" s="51">
        <f t="shared" si="9"/>
        <v>0</v>
      </c>
      <c r="U24" s="53">
        <f t="shared" si="10"/>
        <v>0</v>
      </c>
    </row>
    <row r="25" spans="1:21" ht="14.4" thickBot="1" x14ac:dyDescent="0.3">
      <c r="A25" s="18" t="s">
        <v>43</v>
      </c>
      <c r="B25" s="21">
        <v>1</v>
      </c>
      <c r="C25" s="27">
        <v>1</v>
      </c>
      <c r="G25" s="4">
        <f t="shared" si="0"/>
        <v>22</v>
      </c>
      <c r="H25" s="51">
        <f t="shared" si="1"/>
        <v>1.5438668819538226</v>
      </c>
      <c r="I25" s="51">
        <f t="shared" si="11"/>
        <v>0.40191575852516848</v>
      </c>
      <c r="J25" s="51">
        <f t="shared" si="2"/>
        <v>1.9457826404789911</v>
      </c>
      <c r="K25" s="51">
        <f t="shared" si="3"/>
        <v>6.6985959754194742</v>
      </c>
      <c r="L25" s="51">
        <f t="shared" si="4"/>
        <v>0.43429023153459001</v>
      </c>
      <c r="M25" s="51">
        <f t="shared" si="5"/>
        <v>-0.91151276823056426</v>
      </c>
      <c r="N25" s="51">
        <f t="shared" si="6"/>
        <v>0.66566428198531513</v>
      </c>
      <c r="O25" s="51">
        <f t="shared" si="7"/>
        <v>1.901897948529472</v>
      </c>
      <c r="P25" s="51">
        <f t="shared" si="12"/>
        <v>0</v>
      </c>
      <c r="Q25" s="51">
        <f t="shared" si="8"/>
        <v>0</v>
      </c>
      <c r="R25" s="51">
        <f t="shared" si="13"/>
        <v>0</v>
      </c>
      <c r="S25" s="51">
        <f t="shared" si="14"/>
        <v>0</v>
      </c>
      <c r="T25" s="51">
        <f t="shared" si="9"/>
        <v>0</v>
      </c>
      <c r="U25" s="53">
        <f t="shared" si="10"/>
        <v>0</v>
      </c>
    </row>
    <row r="26" spans="1:21" ht="14.4" thickBot="1" x14ac:dyDescent="0.3">
      <c r="G26" s="4">
        <f t="shared" si="0"/>
        <v>23</v>
      </c>
      <c r="H26" s="51">
        <f t="shared" si="1"/>
        <v>1.5438668819538226</v>
      </c>
      <c r="I26" s="51">
        <f t="shared" si="11"/>
        <v>0.40191575852516848</v>
      </c>
      <c r="J26" s="51">
        <f t="shared" si="2"/>
        <v>1.9457826404789911</v>
      </c>
      <c r="K26" s="51">
        <f t="shared" si="3"/>
        <v>6.6985959754194742</v>
      </c>
      <c r="L26" s="51">
        <f t="shared" si="4"/>
        <v>0.43429023153459001</v>
      </c>
      <c r="M26" s="51">
        <f t="shared" si="5"/>
        <v>-0.91151276823056426</v>
      </c>
      <c r="N26" s="51">
        <f t="shared" si="6"/>
        <v>0.66566428198531513</v>
      </c>
      <c r="O26" s="51">
        <f t="shared" si="7"/>
        <v>1.901897948529472</v>
      </c>
      <c r="P26" s="51">
        <f t="shared" si="12"/>
        <v>0</v>
      </c>
      <c r="Q26" s="51">
        <f t="shared" si="8"/>
        <v>0</v>
      </c>
      <c r="R26" s="51">
        <f t="shared" si="13"/>
        <v>0</v>
      </c>
      <c r="S26" s="51">
        <f t="shared" si="14"/>
        <v>0</v>
      </c>
      <c r="T26" s="51">
        <f t="shared" si="9"/>
        <v>0</v>
      </c>
      <c r="U26" s="53">
        <f t="shared" si="10"/>
        <v>0</v>
      </c>
    </row>
    <row r="27" spans="1:21" ht="14.4" x14ac:dyDescent="0.3">
      <c r="A27" s="28" t="s">
        <v>34</v>
      </c>
      <c r="B27" s="34" t="s">
        <v>33</v>
      </c>
      <c r="C27" s="35" t="s">
        <v>4</v>
      </c>
      <c r="G27" s="4">
        <f t="shared" si="0"/>
        <v>24</v>
      </c>
      <c r="H27" s="51">
        <f t="shared" si="1"/>
        <v>1.5438668819538226</v>
      </c>
      <c r="I27" s="51">
        <f t="shared" si="11"/>
        <v>0.40191575852516848</v>
      </c>
      <c r="J27" s="51">
        <f t="shared" si="2"/>
        <v>1.9457826404789911</v>
      </c>
      <c r="K27" s="51">
        <f t="shared" si="3"/>
        <v>6.6985959754194742</v>
      </c>
      <c r="L27" s="51">
        <f t="shared" si="4"/>
        <v>0.43429023153459001</v>
      </c>
      <c r="M27" s="51">
        <f t="shared" si="5"/>
        <v>-0.91151276823056426</v>
      </c>
      <c r="N27" s="51">
        <f t="shared" si="6"/>
        <v>0.66566428198531513</v>
      </c>
      <c r="O27" s="51">
        <f t="shared" si="7"/>
        <v>1.901897948529472</v>
      </c>
      <c r="P27" s="51">
        <f t="shared" si="12"/>
        <v>0</v>
      </c>
      <c r="Q27" s="51">
        <f t="shared" si="8"/>
        <v>0</v>
      </c>
      <c r="R27" s="51">
        <f t="shared" si="13"/>
        <v>0</v>
      </c>
      <c r="S27" s="51">
        <f t="shared" si="14"/>
        <v>0</v>
      </c>
      <c r="T27" s="51">
        <f t="shared" si="9"/>
        <v>0</v>
      </c>
      <c r="U27" s="53">
        <f t="shared" si="10"/>
        <v>0</v>
      </c>
    </row>
    <row r="28" spans="1:21" ht="16.2" x14ac:dyDescent="0.35">
      <c r="A28" s="32" t="s">
        <v>21</v>
      </c>
      <c r="B28" s="41">
        <f>((-((Alpha_0-1)*OMEGA_0*PHI_0-Alpha_0*(1-Beta_0)))/(Alpha_0*Beta_0)-SQRT((((Alpha_0-1)*OMEGA_0*PHI_0-Alpha_0*(1-Beta_0))/(Alpha_0*Beta_0))^2-4*((Alpha_0-1)*OMEGA_0*PHI_0)/(Alpha_0*Beta_0)))/2</f>
        <v>-9.6007065017524235E-2</v>
      </c>
      <c r="C28" s="42">
        <f>((-((Alpha_1-1)*OMEGA_1*PHI_1-Alpha_1*(1-Beta_1)))/(Alpha_1*Beta_1)-SQRT((((Alpha_1-1)*OMEGA_1*PHI_1-Alpha_1*(1-Beta_1))/(Alpha_1*Beta_1))^2-4*((Alpha_1-1)*OMEGA_1*PHI_1)/(Alpha_1*Beta_1)))/2</f>
        <v>-9.6007065017524235E-2</v>
      </c>
      <c r="G28" s="4">
        <f t="shared" si="0"/>
        <v>25</v>
      </c>
      <c r="H28" s="51">
        <f t="shared" si="1"/>
        <v>1.5438668819538226</v>
      </c>
      <c r="I28" s="51">
        <f t="shared" si="11"/>
        <v>0.40191575852516848</v>
      </c>
      <c r="J28" s="51">
        <f t="shared" si="2"/>
        <v>1.9457826404789911</v>
      </c>
      <c r="K28" s="51">
        <f t="shared" si="3"/>
        <v>6.6985959754194742</v>
      </c>
      <c r="L28" s="51">
        <f t="shared" si="4"/>
        <v>0.43429023153459001</v>
      </c>
      <c r="M28" s="51">
        <f t="shared" si="5"/>
        <v>-0.91151276823056426</v>
      </c>
      <c r="N28" s="51">
        <f t="shared" si="6"/>
        <v>0.66566428198531513</v>
      </c>
      <c r="O28" s="51">
        <f t="shared" si="7"/>
        <v>1.901897948529472</v>
      </c>
      <c r="P28" s="51">
        <f t="shared" si="12"/>
        <v>0</v>
      </c>
      <c r="Q28" s="51">
        <f t="shared" si="8"/>
        <v>0</v>
      </c>
      <c r="R28" s="51">
        <f t="shared" si="13"/>
        <v>0</v>
      </c>
      <c r="S28" s="51">
        <f t="shared" si="14"/>
        <v>0</v>
      </c>
      <c r="T28" s="51">
        <f t="shared" si="9"/>
        <v>0</v>
      </c>
      <c r="U28" s="53">
        <f t="shared" si="10"/>
        <v>0</v>
      </c>
    </row>
    <row r="29" spans="1:21" ht="16.2" thickBot="1" x14ac:dyDescent="0.4">
      <c r="A29" s="33" t="s">
        <v>22</v>
      </c>
      <c r="B29" s="43">
        <f>((-((Alpha_0-1)*OMEGA_0*PHI_0-Alpha_0*(1-Beta_0)))/(Alpha_0*Beta_0)+SQRT((((Alpha_0-1)*OMEGA_0*PHI_0-Alpha_0*(1-Beta_0))/(Alpha_0*Beta_0))^2-4*((Alpha_0-1)*OMEGA_0*PHI_0)/(Alpha_0*Beta_0)))/2</f>
        <v>0.15229514120800047</v>
      </c>
      <c r="C29" s="44">
        <f>((-((Alpha_1-1)*OMEGA_1*PHI_1-Alpha_1*(1-Beta_1)))/(Alpha_1*Beta_1)+SQRT((((Alpha_1-1)*OMEGA_1*PHI_1-Alpha_1*(1-Beta_1))/(Alpha_1*Beta_1))^2-4*((Alpha_1-1)*OMEGA_1*PHI_1)/(Alpha_1*Beta_1)))/2</f>
        <v>0.15229514120800047</v>
      </c>
      <c r="G29" s="4">
        <f t="shared" si="0"/>
        <v>26</v>
      </c>
      <c r="H29" s="51">
        <f t="shared" si="1"/>
        <v>1.5438668819538226</v>
      </c>
      <c r="I29" s="51">
        <f t="shared" si="11"/>
        <v>0.40191575852516848</v>
      </c>
      <c r="J29" s="51">
        <f t="shared" si="2"/>
        <v>1.9457826404789911</v>
      </c>
      <c r="K29" s="51">
        <f t="shared" si="3"/>
        <v>6.6985959754194742</v>
      </c>
      <c r="L29" s="51">
        <f t="shared" si="4"/>
        <v>0.43429023153459001</v>
      </c>
      <c r="M29" s="51">
        <f t="shared" si="5"/>
        <v>-0.91151276823056426</v>
      </c>
      <c r="N29" s="51">
        <f t="shared" si="6"/>
        <v>0.66566428198531513</v>
      </c>
      <c r="O29" s="51">
        <f t="shared" si="7"/>
        <v>1.901897948529472</v>
      </c>
      <c r="P29" s="51">
        <f t="shared" si="12"/>
        <v>0</v>
      </c>
      <c r="Q29" s="51">
        <f t="shared" si="8"/>
        <v>0</v>
      </c>
      <c r="R29" s="51">
        <f t="shared" si="13"/>
        <v>0</v>
      </c>
      <c r="S29" s="51">
        <f t="shared" si="14"/>
        <v>0</v>
      </c>
      <c r="T29" s="51">
        <f t="shared" si="9"/>
        <v>0</v>
      </c>
      <c r="U29" s="53">
        <f t="shared" si="10"/>
        <v>0</v>
      </c>
    </row>
    <row r="30" spans="1:21" ht="14.4" thickBot="1" x14ac:dyDescent="0.3">
      <c r="A30" s="6"/>
      <c r="B30" s="6"/>
      <c r="C30" s="1" t="s">
        <v>0</v>
      </c>
      <c r="D30" s="1" t="s">
        <v>0</v>
      </c>
      <c r="G30" s="4">
        <f t="shared" si="0"/>
        <v>27</v>
      </c>
      <c r="H30" s="51">
        <f t="shared" si="1"/>
        <v>1.5438668819538226</v>
      </c>
      <c r="I30" s="51">
        <f t="shared" si="11"/>
        <v>0.40191575852516848</v>
      </c>
      <c r="J30" s="51">
        <f t="shared" si="2"/>
        <v>1.9457826404789911</v>
      </c>
      <c r="K30" s="51">
        <f t="shared" si="3"/>
        <v>6.6985959754194742</v>
      </c>
      <c r="L30" s="51">
        <f t="shared" si="4"/>
        <v>0.43429023153459001</v>
      </c>
      <c r="M30" s="51">
        <f t="shared" si="5"/>
        <v>-0.91151276823056426</v>
      </c>
      <c r="N30" s="51">
        <f t="shared" si="6"/>
        <v>0.66566428198531513</v>
      </c>
      <c r="O30" s="51">
        <f t="shared" si="7"/>
        <v>1.901897948529472</v>
      </c>
      <c r="P30" s="51">
        <f t="shared" si="12"/>
        <v>0</v>
      </c>
      <c r="Q30" s="51">
        <f t="shared" si="8"/>
        <v>0</v>
      </c>
      <c r="R30" s="51">
        <f t="shared" si="13"/>
        <v>0</v>
      </c>
      <c r="S30" s="51">
        <f t="shared" si="14"/>
        <v>0</v>
      </c>
      <c r="T30" s="51">
        <f t="shared" si="9"/>
        <v>0</v>
      </c>
      <c r="U30" s="53">
        <f t="shared" si="10"/>
        <v>0</v>
      </c>
    </row>
    <row r="31" spans="1:21" ht="14.4" x14ac:dyDescent="0.3">
      <c r="A31" s="15" t="s">
        <v>35</v>
      </c>
      <c r="B31" s="16"/>
      <c r="G31" s="4">
        <f t="shared" si="0"/>
        <v>28</v>
      </c>
      <c r="H31" s="51">
        <f t="shared" si="1"/>
        <v>1.5438668819538226</v>
      </c>
      <c r="I31" s="51">
        <f t="shared" si="11"/>
        <v>0.40191575852516848</v>
      </c>
      <c r="J31" s="51">
        <f t="shared" si="2"/>
        <v>1.9457826404789911</v>
      </c>
      <c r="K31" s="51">
        <f t="shared" si="3"/>
        <v>6.6985959754194742</v>
      </c>
      <c r="L31" s="51">
        <f t="shared" si="4"/>
        <v>0.43429023153459001</v>
      </c>
      <c r="M31" s="51">
        <f t="shared" si="5"/>
        <v>-0.91151276823056426</v>
      </c>
      <c r="N31" s="51">
        <f t="shared" si="6"/>
        <v>0.66566428198531513</v>
      </c>
      <c r="O31" s="51">
        <f t="shared" si="7"/>
        <v>1.901897948529472</v>
      </c>
      <c r="P31" s="51">
        <f t="shared" si="12"/>
        <v>0</v>
      </c>
      <c r="Q31" s="51">
        <f t="shared" si="8"/>
        <v>0</v>
      </c>
      <c r="R31" s="51">
        <f t="shared" si="13"/>
        <v>0</v>
      </c>
      <c r="S31" s="51">
        <f t="shared" si="14"/>
        <v>0</v>
      </c>
      <c r="T31" s="51">
        <f t="shared" si="9"/>
        <v>0</v>
      </c>
      <c r="U31" s="53">
        <f t="shared" si="10"/>
        <v>0</v>
      </c>
    </row>
    <row r="32" spans="1:21" ht="16.2" x14ac:dyDescent="0.35">
      <c r="A32" s="14" t="s">
        <v>36</v>
      </c>
      <c r="B32" s="17">
        <f>IF(C28=0,ABS(1+B28),SQRT((1+B28)^2+C28^2))</f>
        <v>0.90907677510291174</v>
      </c>
      <c r="G32" s="4">
        <f t="shared" si="0"/>
        <v>29</v>
      </c>
      <c r="H32" s="51">
        <f t="shared" si="1"/>
        <v>1.5438668819538226</v>
      </c>
      <c r="I32" s="51">
        <f t="shared" si="11"/>
        <v>0.40191575852516848</v>
      </c>
      <c r="J32" s="51">
        <f t="shared" si="2"/>
        <v>1.9457826404789911</v>
      </c>
      <c r="K32" s="51">
        <f t="shared" si="3"/>
        <v>6.6985959754194742</v>
      </c>
      <c r="L32" s="51">
        <f t="shared" si="4"/>
        <v>0.43429023153459001</v>
      </c>
      <c r="M32" s="51">
        <f t="shared" si="5"/>
        <v>-0.91151276823056426</v>
      </c>
      <c r="N32" s="51">
        <f t="shared" si="6"/>
        <v>0.66566428198531513</v>
      </c>
      <c r="O32" s="51">
        <f t="shared" si="7"/>
        <v>1.901897948529472</v>
      </c>
      <c r="P32" s="51">
        <f t="shared" si="12"/>
        <v>0</v>
      </c>
      <c r="Q32" s="51">
        <f t="shared" si="8"/>
        <v>0</v>
      </c>
      <c r="R32" s="51">
        <f t="shared" si="13"/>
        <v>0</v>
      </c>
      <c r="S32" s="51">
        <f t="shared" si="14"/>
        <v>0</v>
      </c>
      <c r="T32" s="51">
        <f t="shared" si="9"/>
        <v>0</v>
      </c>
      <c r="U32" s="53">
        <f t="shared" si="10"/>
        <v>0</v>
      </c>
    </row>
    <row r="33" spans="1:21" ht="16.8" thickBot="1" x14ac:dyDescent="0.4">
      <c r="A33" s="18" t="s">
        <v>37</v>
      </c>
      <c r="B33" s="19">
        <f>IF(C29=0,ABS(1+B29),SQRT((1+B29)^2+C29^2))</f>
        <v>1.1623157499092622</v>
      </c>
      <c r="G33" s="7">
        <f t="shared" si="0"/>
        <v>30</v>
      </c>
      <c r="H33" s="54">
        <f t="shared" si="1"/>
        <v>1.5438668819538226</v>
      </c>
      <c r="I33" s="54">
        <f t="shared" si="11"/>
        <v>0.40191575852516848</v>
      </c>
      <c r="J33" s="54">
        <f t="shared" si="2"/>
        <v>1.9457826404789911</v>
      </c>
      <c r="K33" s="54">
        <f t="shared" si="3"/>
        <v>6.6985959754194742</v>
      </c>
      <c r="L33" s="54">
        <f t="shared" si="4"/>
        <v>0.43429023153459001</v>
      </c>
      <c r="M33" s="54">
        <f t="shared" si="5"/>
        <v>-0.91151276823056426</v>
      </c>
      <c r="N33" s="54">
        <f t="shared" si="6"/>
        <v>0.66566428198531513</v>
      </c>
      <c r="O33" s="54">
        <f t="shared" si="7"/>
        <v>1.901897948529472</v>
      </c>
      <c r="P33" s="54">
        <f t="shared" si="12"/>
        <v>0</v>
      </c>
      <c r="Q33" s="54">
        <f t="shared" si="8"/>
        <v>0</v>
      </c>
      <c r="R33" s="54">
        <f t="shared" si="13"/>
        <v>0</v>
      </c>
      <c r="S33" s="54">
        <f t="shared" si="14"/>
        <v>0</v>
      </c>
      <c r="T33" s="54">
        <f t="shared" si="9"/>
        <v>0</v>
      </c>
      <c r="U33" s="55">
        <f t="shared" si="10"/>
        <v>0</v>
      </c>
    </row>
    <row r="34" spans="1:21" s="9" customFormat="1" x14ac:dyDescent="0.25">
      <c r="A34" s="6"/>
      <c r="B34" s="6"/>
      <c r="C34" s="1"/>
      <c r="D34" s="1"/>
      <c r="E34" s="1"/>
      <c r="G34" s="8"/>
      <c r="H34" s="8"/>
      <c r="I34" s="8"/>
      <c r="J34" s="8"/>
      <c r="K34" s="8"/>
      <c r="L34" s="8"/>
      <c r="M34" s="8"/>
      <c r="N34" s="8"/>
      <c r="O34" s="8"/>
      <c r="P34" s="10"/>
      <c r="Q34" s="10"/>
      <c r="R34" s="10"/>
      <c r="S34" s="10"/>
      <c r="T34" s="10"/>
      <c r="U34" s="12"/>
    </row>
    <row r="35" spans="1:21" s="9" customFormat="1" x14ac:dyDescent="0.25">
      <c r="D35" s="1"/>
      <c r="E35" s="1"/>
      <c r="P35" s="10"/>
      <c r="Q35" s="10"/>
      <c r="R35" s="10"/>
      <c r="S35" s="10"/>
      <c r="T35" s="10"/>
      <c r="U35" s="12"/>
    </row>
    <row r="36" spans="1:21" s="9" customFormat="1" x14ac:dyDescent="0.25">
      <c r="D36" s="1"/>
      <c r="E36" s="1"/>
      <c r="P36" s="10"/>
      <c r="Q36" s="10"/>
      <c r="R36" s="10"/>
      <c r="S36" s="10"/>
      <c r="T36" s="10"/>
      <c r="U36" s="12"/>
    </row>
    <row r="37" spans="1:21" s="9" customFormat="1" x14ac:dyDescent="0.25">
      <c r="D37" s="1"/>
      <c r="E37" s="1"/>
      <c r="P37" s="10"/>
      <c r="Q37" s="10"/>
      <c r="R37" s="10"/>
      <c r="S37" s="10"/>
      <c r="T37" s="10"/>
      <c r="U37" s="12"/>
    </row>
    <row r="38" spans="1:21" s="9" customFormat="1" x14ac:dyDescent="0.25">
      <c r="A38" s="6"/>
      <c r="B38" s="6"/>
      <c r="C38" s="1"/>
      <c r="D38" s="1"/>
      <c r="E38" s="1"/>
      <c r="P38" s="10"/>
      <c r="Q38" s="10"/>
      <c r="R38" s="10"/>
      <c r="S38" s="10"/>
      <c r="T38" s="10"/>
      <c r="U38" s="12"/>
    </row>
    <row r="39" spans="1:21" s="9" customFormat="1" x14ac:dyDescent="0.25">
      <c r="P39" s="10"/>
      <c r="Q39" s="10"/>
      <c r="R39" s="10"/>
      <c r="S39" s="10"/>
      <c r="T39" s="10"/>
      <c r="U39" s="12"/>
    </row>
    <row r="40" spans="1:21" s="9" customFormat="1" x14ac:dyDescent="0.25">
      <c r="P40" s="10"/>
      <c r="Q40" s="10"/>
      <c r="R40" s="10"/>
      <c r="S40" s="10"/>
      <c r="T40" s="10"/>
      <c r="U40" s="12"/>
    </row>
    <row r="41" spans="1:21" s="9" customFormat="1" x14ac:dyDescent="0.25">
      <c r="P41" s="10"/>
      <c r="Q41" s="10"/>
      <c r="R41" s="10"/>
      <c r="S41" s="10"/>
      <c r="T41" s="10"/>
      <c r="U41" s="12"/>
    </row>
    <row r="42" spans="1:21" s="9" customFormat="1" x14ac:dyDescent="0.25">
      <c r="P42" s="10"/>
      <c r="Q42" s="10"/>
      <c r="R42" s="10"/>
      <c r="S42" s="10"/>
      <c r="T42" s="10"/>
      <c r="U42" s="12"/>
    </row>
    <row r="43" spans="1:21" s="9" customFormat="1" x14ac:dyDescent="0.25">
      <c r="P43" s="10"/>
      <c r="Q43" s="10"/>
      <c r="R43" s="10"/>
      <c r="S43" s="10"/>
      <c r="T43" s="10"/>
      <c r="U43" s="12"/>
    </row>
    <row r="44" spans="1:21" s="9" customFormat="1" x14ac:dyDescent="0.25">
      <c r="P44" s="10"/>
      <c r="Q44" s="10"/>
      <c r="R44" s="10"/>
      <c r="S44" s="10"/>
      <c r="T44" s="10"/>
      <c r="U44" s="12"/>
    </row>
    <row r="45" spans="1:21" s="9" customFormat="1" x14ac:dyDescent="0.25">
      <c r="P45" s="10"/>
      <c r="Q45" s="10"/>
      <c r="R45" s="10"/>
      <c r="S45" s="10"/>
      <c r="T45" s="10"/>
      <c r="U45" s="12"/>
    </row>
    <row r="46" spans="1:21" s="9" customFormat="1" x14ac:dyDescent="0.25">
      <c r="P46" s="10"/>
      <c r="Q46" s="10"/>
      <c r="R46" s="10"/>
      <c r="S46" s="10"/>
      <c r="T46" s="10"/>
      <c r="U46" s="12"/>
    </row>
    <row r="47" spans="1:21" s="9" customFormat="1" x14ac:dyDescent="0.25">
      <c r="P47" s="10"/>
      <c r="Q47" s="10"/>
      <c r="R47" s="10"/>
      <c r="S47" s="10"/>
      <c r="T47" s="10"/>
      <c r="U47" s="12"/>
    </row>
    <row r="48" spans="1:21" s="9" customFormat="1" x14ac:dyDescent="0.25">
      <c r="P48" s="10"/>
      <c r="Q48" s="10"/>
      <c r="R48" s="10"/>
      <c r="S48" s="10"/>
      <c r="T48" s="10"/>
      <c r="U48" s="12"/>
    </row>
    <row r="49" spans="16:21" s="9" customFormat="1" x14ac:dyDescent="0.25">
      <c r="P49" s="10"/>
      <c r="Q49" s="10"/>
      <c r="R49" s="10"/>
      <c r="S49" s="10"/>
      <c r="T49" s="10"/>
      <c r="U49" s="12"/>
    </row>
    <row r="50" spans="16:21" s="9" customFormat="1" x14ac:dyDescent="0.25">
      <c r="P50" s="10"/>
      <c r="Q50" s="10"/>
      <c r="R50" s="10"/>
      <c r="S50" s="10"/>
      <c r="T50" s="10"/>
      <c r="U50" s="12"/>
    </row>
    <row r="51" spans="16:21" s="9" customFormat="1" x14ac:dyDescent="0.25">
      <c r="P51" s="10"/>
      <c r="Q51" s="10"/>
      <c r="R51" s="10"/>
      <c r="S51" s="10"/>
      <c r="T51" s="10"/>
      <c r="U51" s="12"/>
    </row>
    <row r="52" spans="16:21" s="9" customFormat="1" x14ac:dyDescent="0.25">
      <c r="P52" s="10"/>
      <c r="Q52" s="10"/>
      <c r="R52" s="10"/>
      <c r="S52" s="10"/>
      <c r="T52" s="10"/>
      <c r="U52" s="12"/>
    </row>
    <row r="53" spans="16:21" s="9" customFormat="1" x14ac:dyDescent="0.25">
      <c r="P53" s="10"/>
      <c r="Q53" s="10"/>
      <c r="R53" s="10"/>
      <c r="S53" s="10"/>
      <c r="T53" s="10"/>
      <c r="U53" s="12"/>
    </row>
    <row r="54" spans="16:21" s="9" customFormat="1" x14ac:dyDescent="0.25">
      <c r="P54" s="10"/>
      <c r="Q54" s="10"/>
      <c r="R54" s="10"/>
      <c r="S54" s="10"/>
      <c r="T54" s="10"/>
      <c r="U54" s="12"/>
    </row>
    <row r="55" spans="16:21" s="9" customFormat="1" x14ac:dyDescent="0.25">
      <c r="P55" s="10"/>
      <c r="Q55" s="10"/>
      <c r="R55" s="10"/>
      <c r="S55" s="10"/>
      <c r="T55" s="10"/>
      <c r="U55" s="12"/>
    </row>
    <row r="56" spans="16:21" s="9" customFormat="1" x14ac:dyDescent="0.25">
      <c r="P56" s="10"/>
      <c r="Q56" s="10"/>
      <c r="R56" s="10"/>
      <c r="S56" s="10"/>
      <c r="T56" s="10"/>
      <c r="U56" s="12"/>
    </row>
    <row r="57" spans="16:21" s="9" customFormat="1" x14ac:dyDescent="0.25">
      <c r="P57" s="10"/>
      <c r="Q57" s="10"/>
      <c r="R57" s="10"/>
      <c r="S57" s="10"/>
      <c r="T57" s="10"/>
      <c r="U57" s="12"/>
    </row>
    <row r="58" spans="16:21" s="9" customFormat="1" x14ac:dyDescent="0.25">
      <c r="P58" s="10"/>
      <c r="Q58" s="10"/>
      <c r="R58" s="10"/>
      <c r="S58" s="10"/>
      <c r="T58" s="10"/>
      <c r="U58" s="12"/>
    </row>
    <row r="59" spans="16:21" s="9" customFormat="1" x14ac:dyDescent="0.25">
      <c r="P59" s="10"/>
      <c r="Q59" s="10"/>
      <c r="R59" s="10"/>
      <c r="S59" s="10"/>
      <c r="T59" s="10"/>
      <c r="U59" s="12"/>
    </row>
    <row r="60" spans="16:21" s="9" customFormat="1" x14ac:dyDescent="0.25">
      <c r="P60" s="10"/>
      <c r="Q60" s="10"/>
      <c r="R60" s="10"/>
      <c r="S60" s="10"/>
      <c r="T60" s="10"/>
      <c r="U60" s="12"/>
    </row>
    <row r="61" spans="16:21" s="9" customFormat="1" x14ac:dyDescent="0.25">
      <c r="P61" s="10"/>
      <c r="Q61" s="10"/>
      <c r="R61" s="10"/>
      <c r="S61" s="10"/>
      <c r="T61" s="10"/>
      <c r="U61" s="12"/>
    </row>
    <row r="62" spans="16:21" s="9" customFormat="1" x14ac:dyDescent="0.25">
      <c r="P62" s="10"/>
      <c r="Q62" s="10"/>
      <c r="R62" s="10"/>
      <c r="S62" s="10"/>
      <c r="T62" s="10"/>
      <c r="U62" s="12"/>
    </row>
    <row r="63" spans="16:21" s="9" customFormat="1" x14ac:dyDescent="0.25">
      <c r="P63" s="10"/>
      <c r="Q63" s="10"/>
      <c r="R63" s="10"/>
      <c r="S63" s="10"/>
      <c r="T63" s="10"/>
      <c r="U63" s="12"/>
    </row>
    <row r="64" spans="16:21" s="9" customFormat="1" x14ac:dyDescent="0.25">
      <c r="P64" s="10"/>
      <c r="Q64" s="10"/>
      <c r="R64" s="10"/>
      <c r="S64" s="10"/>
      <c r="T64" s="10"/>
      <c r="U64" s="12"/>
    </row>
    <row r="65" spans="16:21" s="9" customFormat="1" x14ac:dyDescent="0.25">
      <c r="P65" s="10"/>
      <c r="Q65" s="10"/>
      <c r="R65" s="10"/>
      <c r="S65" s="10"/>
      <c r="T65" s="10"/>
      <c r="U65" s="12"/>
    </row>
    <row r="66" spans="16:21" s="9" customFormat="1" x14ac:dyDescent="0.25">
      <c r="P66" s="10"/>
      <c r="Q66" s="10"/>
      <c r="R66" s="10"/>
      <c r="S66" s="10"/>
      <c r="T66" s="10"/>
      <c r="U66" s="12"/>
    </row>
    <row r="67" spans="16:21" s="9" customFormat="1" x14ac:dyDescent="0.25">
      <c r="P67" s="10"/>
      <c r="Q67" s="10"/>
      <c r="R67" s="10"/>
      <c r="S67" s="10"/>
      <c r="T67" s="10"/>
      <c r="U67" s="12"/>
    </row>
    <row r="68" spans="16:21" s="9" customFormat="1" x14ac:dyDescent="0.25">
      <c r="P68" s="10"/>
      <c r="Q68" s="10"/>
      <c r="R68" s="10"/>
      <c r="S68" s="10"/>
      <c r="T68" s="10"/>
      <c r="U68" s="12"/>
    </row>
    <row r="69" spans="16:21" s="9" customFormat="1" x14ac:dyDescent="0.25">
      <c r="P69" s="10"/>
      <c r="Q69" s="10"/>
      <c r="R69" s="10"/>
      <c r="S69" s="10"/>
      <c r="T69" s="10"/>
      <c r="U69" s="12"/>
    </row>
    <row r="70" spans="16:21" s="9" customFormat="1" x14ac:dyDescent="0.25">
      <c r="P70" s="10"/>
      <c r="Q70" s="10"/>
      <c r="R70" s="10"/>
      <c r="S70" s="10"/>
      <c r="T70" s="10"/>
      <c r="U70" s="12"/>
    </row>
    <row r="71" spans="16:21" s="9" customFormat="1" x14ac:dyDescent="0.25">
      <c r="P71" s="11"/>
      <c r="Q71" s="11"/>
      <c r="R71" s="11"/>
      <c r="S71" s="11"/>
      <c r="T71" s="11"/>
      <c r="U71" s="13"/>
    </row>
    <row r="72" spans="16:21" s="9" customFormat="1" x14ac:dyDescent="0.25">
      <c r="P72" s="10"/>
      <c r="Q72" s="10"/>
      <c r="R72" s="10"/>
      <c r="S72" s="10"/>
      <c r="T72" s="10"/>
      <c r="U72" s="12"/>
    </row>
    <row r="73" spans="16:21" s="9" customFormat="1" x14ac:dyDescent="0.25">
      <c r="P73" s="10"/>
      <c r="Q73" s="10"/>
      <c r="R73" s="10"/>
      <c r="S73" s="10"/>
      <c r="T73" s="10"/>
      <c r="U73" s="12"/>
    </row>
    <row r="74" spans="16:21" s="9" customFormat="1" x14ac:dyDescent="0.25">
      <c r="P74" s="10"/>
      <c r="Q74" s="10"/>
      <c r="R74" s="10"/>
      <c r="S74" s="10"/>
      <c r="T74" s="10"/>
      <c r="U74" s="12"/>
    </row>
    <row r="75" spans="16:21" s="9" customFormat="1" x14ac:dyDescent="0.25">
      <c r="P75" s="10"/>
      <c r="Q75" s="10"/>
      <c r="R75" s="10"/>
      <c r="S75" s="10"/>
      <c r="T75" s="10"/>
      <c r="U75" s="12"/>
    </row>
    <row r="76" spans="16:21" s="9" customFormat="1" x14ac:dyDescent="0.25">
      <c r="P76" s="10"/>
      <c r="Q76" s="10"/>
      <c r="R76" s="10"/>
      <c r="S76" s="10"/>
      <c r="T76" s="10"/>
      <c r="U76" s="12"/>
    </row>
    <row r="77" spans="16:21" s="9" customFormat="1" x14ac:dyDescent="0.25">
      <c r="P77" s="10"/>
      <c r="Q77" s="10"/>
      <c r="R77" s="10"/>
      <c r="S77" s="10"/>
      <c r="T77" s="10"/>
      <c r="U77" s="12"/>
    </row>
    <row r="78" spans="16:21" s="9" customFormat="1" x14ac:dyDescent="0.25">
      <c r="P78" s="10"/>
      <c r="Q78" s="10"/>
      <c r="R78" s="10"/>
      <c r="S78" s="10"/>
      <c r="T78" s="10"/>
      <c r="U78" s="12"/>
    </row>
    <row r="79" spans="16:21" s="9" customFormat="1" x14ac:dyDescent="0.25">
      <c r="P79" s="10"/>
      <c r="Q79" s="10"/>
      <c r="R79" s="10"/>
      <c r="S79" s="10"/>
      <c r="T79" s="10"/>
      <c r="U79" s="12"/>
    </row>
    <row r="80" spans="16:21" s="9" customFormat="1" x14ac:dyDescent="0.25">
      <c r="P80" s="10"/>
      <c r="Q80" s="10"/>
      <c r="R80" s="10"/>
      <c r="S80" s="10"/>
      <c r="T80" s="10"/>
      <c r="U80" s="12"/>
    </row>
    <row r="81" spans="16:21" s="9" customFormat="1" x14ac:dyDescent="0.25">
      <c r="P81" s="10"/>
      <c r="Q81" s="10"/>
      <c r="R81" s="10"/>
      <c r="S81" s="10"/>
      <c r="T81" s="10"/>
      <c r="U81" s="12"/>
    </row>
    <row r="82" spans="16:21" s="9" customFormat="1" x14ac:dyDescent="0.25">
      <c r="P82" s="10"/>
      <c r="Q82" s="10"/>
      <c r="R82" s="10"/>
      <c r="S82" s="10"/>
      <c r="T82" s="10"/>
      <c r="U82" s="12"/>
    </row>
    <row r="83" spans="16:21" s="9" customFormat="1" x14ac:dyDescent="0.25">
      <c r="P83" s="10"/>
      <c r="Q83" s="10"/>
      <c r="R83" s="10"/>
      <c r="S83" s="10"/>
      <c r="T83" s="10"/>
      <c r="U83" s="12"/>
    </row>
    <row r="84" spans="16:21" s="9" customFormat="1" x14ac:dyDescent="0.25">
      <c r="P84" s="10"/>
      <c r="Q84" s="10"/>
      <c r="R84" s="10"/>
      <c r="S84" s="10"/>
      <c r="T84" s="10"/>
      <c r="U84" s="12"/>
    </row>
    <row r="85" spans="16:21" s="9" customFormat="1" x14ac:dyDescent="0.25">
      <c r="P85" s="10"/>
      <c r="Q85" s="10"/>
      <c r="R85" s="10"/>
      <c r="S85" s="10"/>
      <c r="T85" s="10"/>
      <c r="U85" s="12"/>
    </row>
    <row r="86" spans="16:21" s="9" customFormat="1" x14ac:dyDescent="0.25">
      <c r="P86" s="10"/>
      <c r="Q86" s="10"/>
      <c r="R86" s="10"/>
      <c r="S86" s="10"/>
      <c r="T86" s="10"/>
      <c r="U86" s="12"/>
    </row>
    <row r="87" spans="16:21" s="9" customFormat="1" x14ac:dyDescent="0.25">
      <c r="P87" s="10"/>
      <c r="Q87" s="10"/>
      <c r="R87" s="10"/>
      <c r="S87" s="10"/>
      <c r="T87" s="10"/>
      <c r="U87" s="12"/>
    </row>
    <row r="88" spans="16:21" s="9" customFormat="1" x14ac:dyDescent="0.25">
      <c r="P88" s="10"/>
      <c r="Q88" s="10"/>
      <c r="R88" s="10"/>
      <c r="S88" s="10"/>
      <c r="T88" s="10"/>
      <c r="U88" s="12"/>
    </row>
    <row r="89" spans="16:21" s="9" customFormat="1" x14ac:dyDescent="0.25">
      <c r="P89" s="10"/>
      <c r="Q89" s="10"/>
      <c r="R89" s="10"/>
      <c r="S89" s="10"/>
      <c r="T89" s="10"/>
      <c r="U89" s="12"/>
    </row>
    <row r="90" spans="16:21" s="9" customFormat="1" x14ac:dyDescent="0.25">
      <c r="P90" s="10"/>
      <c r="Q90" s="10"/>
      <c r="R90" s="10"/>
      <c r="S90" s="10"/>
      <c r="T90" s="10"/>
      <c r="U90" s="12"/>
    </row>
    <row r="91" spans="16:21" s="9" customFormat="1" x14ac:dyDescent="0.25"/>
    <row r="92" spans="16:21" s="9" customFormat="1" x14ac:dyDescent="0.25"/>
    <row r="93" spans="16:21" s="9" customFormat="1" x14ac:dyDescent="0.25"/>
    <row r="94" spans="16:21" s="9" customFormat="1" x14ac:dyDescent="0.25"/>
    <row r="95" spans="16:21" s="9" customFormat="1" x14ac:dyDescent="0.25"/>
    <row r="96" spans="16:21" s="9" customFormat="1" x14ac:dyDescent="0.25"/>
    <row r="97" s="9" customFormat="1" x14ac:dyDescent="0.25"/>
    <row r="98" s="9" customFormat="1" x14ac:dyDescent="0.25"/>
    <row r="99" s="9" customFormat="1" x14ac:dyDescent="0.25"/>
    <row r="100" s="9" customFormat="1" x14ac:dyDescent="0.25"/>
    <row r="101" s="9" customFormat="1" x14ac:dyDescent="0.25"/>
    <row r="102" s="9" customFormat="1" x14ac:dyDescent="0.25"/>
    <row r="103" s="9" customFormat="1" x14ac:dyDescent="0.25"/>
  </sheetData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20</vt:i4>
      </vt:variant>
    </vt:vector>
  </HeadingPairs>
  <TitlesOfParts>
    <vt:vector size="23" baseType="lpstr">
      <vt:lpstr>Hoja1</vt:lpstr>
      <vt:lpstr>Hoja2</vt:lpstr>
      <vt:lpstr>Hoja3</vt:lpstr>
      <vt:lpstr>Alpha_0</vt:lpstr>
      <vt:lpstr>Alpha_1</vt:lpstr>
      <vt:lpstr>Beta_0</vt:lpstr>
      <vt:lpstr>Beta_1</vt:lpstr>
      <vt:lpstr>Css_0</vt:lpstr>
      <vt:lpstr>Css_1</vt:lpstr>
      <vt:lpstr>Delta_0</vt:lpstr>
      <vt:lpstr>Delta_1</vt:lpstr>
      <vt:lpstr>K_0</vt:lpstr>
      <vt:lpstr>Kss_1</vt:lpstr>
      <vt:lpstr>Lambda1_0</vt:lpstr>
      <vt:lpstr>Lambda1_1</vt:lpstr>
      <vt:lpstr>Lambda2_0</vt:lpstr>
      <vt:lpstr>Lambda2_1</vt:lpstr>
      <vt:lpstr>OMEGA_0</vt:lpstr>
      <vt:lpstr>OMEGA_1</vt:lpstr>
      <vt:lpstr>PHI_0</vt:lpstr>
      <vt:lpstr>PHI_1</vt:lpstr>
      <vt:lpstr>PTF_0</vt:lpstr>
      <vt:lpstr>PTF_1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JoseLuis</dc:creator>
  <cp:lastModifiedBy>yo</cp:lastModifiedBy>
  <dcterms:created xsi:type="dcterms:W3CDTF">2009-07-04T07:41:09Z</dcterms:created>
  <dcterms:modified xsi:type="dcterms:W3CDTF">2019-12-20T06:04:46Z</dcterms:modified>
</cp:coreProperties>
</file>