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\Desktop\AICM\EXCEL\"/>
    </mc:Choice>
  </mc:AlternateContent>
  <bookViews>
    <workbookView xWindow="0" yWindow="0" windowWidth="23040" windowHeight="9192"/>
  </bookViews>
  <sheets>
    <sheet name="Hoja1" sheetId="1" r:id="rId1"/>
    <sheet name="Hoja2" sheetId="2" r:id="rId2"/>
    <sheet name="Hoja3" sheetId="3" r:id="rId3"/>
  </sheets>
  <definedNames>
    <definedName name="Alpha">Hoja1!#REF!</definedName>
    <definedName name="Beta">Hoja1!$B$9</definedName>
    <definedName name="Beta0_0">Hoja1!$B$18</definedName>
    <definedName name="Beta0_1">Hoja1!$C$18</definedName>
    <definedName name="Beta1">Hoja1!$B$12</definedName>
    <definedName name="Delta">Hoja1!$B$11</definedName>
    <definedName name="m_0">Hoja1!$B$17</definedName>
    <definedName name="m_1">Hoja1!$C$17</definedName>
    <definedName name="Mi">Hoja1!$B$13</definedName>
    <definedName name="Ni">Hoja1!$B$14</definedName>
    <definedName name="pbar_0">Hoja1!$B$22</definedName>
    <definedName name="pbar_1">Hoja1!$C$22</definedName>
    <definedName name="Psi">Hoja1!$B$10</definedName>
    <definedName name="Theta">Hoja1!$B$11</definedName>
    <definedName name="ybar0">Hoja1!$B$23</definedName>
    <definedName name="ybar1">Hoja1!$C$23</definedName>
    <definedName name="ypot_0">Hoja1!$B$19</definedName>
    <definedName name="ypot_1">Hoja1!$C$19</definedName>
    <definedName name="ypot0">Hoja1!$B$19</definedName>
    <definedName name="ypot1">Hoja1!$C$19</definedName>
  </definedNames>
  <calcPr calcId="162913"/>
</workbook>
</file>

<file path=xl/calcChain.xml><?xml version="1.0" encoding="utf-8"?>
<calcChain xmlns="http://schemas.openxmlformats.org/spreadsheetml/2006/main">
  <c r="G3" i="1" l="1"/>
  <c r="J3" i="1" s="1"/>
  <c r="F3" i="1"/>
  <c r="I3" i="1" l="1"/>
  <c r="C23" i="1" l="1"/>
  <c r="C22" i="1" s="1"/>
  <c r="B23" i="1"/>
  <c r="B22" i="1" s="1"/>
  <c r="B27" i="1"/>
  <c r="B31" i="1" s="1"/>
  <c r="B26" i="1"/>
  <c r="C27" i="1"/>
  <c r="C26" i="1"/>
  <c r="E6" i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B30" i="1" l="1"/>
  <c r="F4" i="1"/>
  <c r="H3" i="1"/>
  <c r="K3" i="1" s="1"/>
  <c r="G4" i="1" s="1"/>
  <c r="J4" i="1" s="1"/>
  <c r="I4" i="1" l="1"/>
  <c r="H4" i="1" s="1"/>
  <c r="K4" i="1" s="1"/>
  <c r="G5" i="1" s="1"/>
  <c r="J5" i="1" s="1"/>
  <c r="F5" i="1"/>
  <c r="I5" i="1" l="1"/>
  <c r="F6" i="1"/>
  <c r="H5" i="1" l="1"/>
  <c r="K5" i="1" s="1"/>
  <c r="G6" i="1" s="1"/>
  <c r="I6" i="1" l="1"/>
  <c r="J6" i="1"/>
  <c r="F7" i="1" s="1"/>
  <c r="H6" i="1" l="1"/>
  <c r="K6" i="1" s="1"/>
  <c r="G7" i="1" s="1"/>
  <c r="J7" i="1" l="1"/>
  <c r="F8" i="1" s="1"/>
  <c r="I7" i="1"/>
  <c r="H7" i="1" l="1"/>
  <c r="K7" i="1" s="1"/>
  <c r="G8" i="1" s="1"/>
  <c r="J8" i="1" s="1"/>
  <c r="F9" i="1" s="1"/>
  <c r="I8" i="1" l="1"/>
  <c r="H8" i="1"/>
  <c r="K8" i="1" s="1"/>
  <c r="G9" i="1" s="1"/>
  <c r="J9" i="1" l="1"/>
  <c r="F10" i="1" s="1"/>
  <c r="I9" i="1"/>
  <c r="H9" i="1" l="1"/>
  <c r="K9" i="1" s="1"/>
  <c r="G10" i="1" s="1"/>
  <c r="J10" i="1" s="1"/>
  <c r="F11" i="1"/>
  <c r="I10" i="1" l="1"/>
  <c r="H10" i="1" s="1"/>
  <c r="K10" i="1" s="1"/>
  <c r="G11" i="1" s="1"/>
  <c r="J11" i="1" l="1"/>
  <c r="F12" i="1" s="1"/>
  <c r="I11" i="1"/>
  <c r="H11" i="1" l="1"/>
  <c r="K11" i="1" s="1"/>
  <c r="G12" i="1" s="1"/>
  <c r="I12" i="1" s="1"/>
  <c r="J12" i="1"/>
  <c r="F13" i="1" s="1"/>
  <c r="H12" i="1" l="1"/>
  <c r="K12" i="1" s="1"/>
  <c r="G13" i="1" s="1"/>
  <c r="J13" i="1"/>
  <c r="F14" i="1" s="1"/>
  <c r="I13" i="1"/>
  <c r="H13" i="1" s="1"/>
  <c r="K13" i="1" s="1"/>
  <c r="G14" i="1" s="1"/>
  <c r="J14" i="1" l="1"/>
  <c r="F15" i="1" s="1"/>
  <c r="I14" i="1"/>
  <c r="H14" i="1" l="1"/>
  <c r="K14" i="1" s="1"/>
  <c r="G15" i="1" s="1"/>
  <c r="I15" i="1" s="1"/>
  <c r="J15" i="1" l="1"/>
  <c r="F16" i="1" s="1"/>
  <c r="H15" i="1"/>
  <c r="K15" i="1" s="1"/>
  <c r="G16" i="1" s="1"/>
  <c r="J16" i="1" s="1"/>
  <c r="F17" i="1" s="1"/>
  <c r="I16" i="1" l="1"/>
  <c r="H16" i="1" s="1"/>
  <c r="K16" i="1" s="1"/>
  <c r="G17" i="1" s="1"/>
  <c r="J17" i="1" s="1"/>
  <c r="F18" i="1" s="1"/>
  <c r="I17" i="1" l="1"/>
  <c r="H17" i="1" s="1"/>
  <c r="K17" i="1" s="1"/>
  <c r="G18" i="1" s="1"/>
  <c r="I18" i="1" l="1"/>
  <c r="J18" i="1"/>
  <c r="F19" i="1" s="1"/>
  <c r="H18" i="1" l="1"/>
  <c r="K18" i="1" s="1"/>
  <c r="G19" i="1" s="1"/>
  <c r="J19" i="1" l="1"/>
  <c r="F20" i="1" s="1"/>
  <c r="I19" i="1"/>
  <c r="H19" i="1" s="1"/>
  <c r="K19" i="1" s="1"/>
  <c r="G20" i="1" s="1"/>
  <c r="J20" i="1" s="1"/>
  <c r="F21" i="1" s="1"/>
  <c r="I20" i="1" l="1"/>
  <c r="H20" i="1" s="1"/>
  <c r="K20" i="1" s="1"/>
  <c r="G21" i="1" s="1"/>
  <c r="J21" i="1" s="1"/>
  <c r="F22" i="1" s="1"/>
  <c r="I21" i="1" l="1"/>
  <c r="H21" i="1" s="1"/>
  <c r="K21" i="1" s="1"/>
  <c r="G22" i="1" s="1"/>
  <c r="J22" i="1" s="1"/>
  <c r="F23" i="1" s="1"/>
  <c r="I22" i="1" l="1"/>
  <c r="H22" i="1" s="1"/>
  <c r="K22" i="1" s="1"/>
  <c r="G23" i="1" s="1"/>
  <c r="J23" i="1" s="1"/>
  <c r="F24" i="1" s="1"/>
  <c r="I23" i="1" l="1"/>
  <c r="H23" i="1" s="1"/>
  <c r="K23" i="1" s="1"/>
  <c r="G24" i="1" s="1"/>
  <c r="I24" i="1" l="1"/>
  <c r="H24" i="1" s="1"/>
  <c r="K24" i="1" s="1"/>
  <c r="G25" i="1" s="1"/>
  <c r="J25" i="1" s="1"/>
  <c r="F26" i="1" s="1"/>
  <c r="J24" i="1"/>
  <c r="F25" i="1" s="1"/>
  <c r="I25" i="1" l="1"/>
  <c r="H25" i="1" s="1"/>
  <c r="K25" i="1" s="1"/>
  <c r="G26" i="1" s="1"/>
  <c r="J26" i="1" s="1"/>
  <c r="F27" i="1" s="1"/>
  <c r="I26" i="1" l="1"/>
  <c r="H26" i="1" s="1"/>
  <c r="K26" i="1" s="1"/>
  <c r="G27" i="1" s="1"/>
  <c r="I27" i="1" l="1"/>
  <c r="H27" i="1" s="1"/>
  <c r="K27" i="1" s="1"/>
  <c r="G28" i="1" s="1"/>
  <c r="J28" i="1" s="1"/>
  <c r="F29" i="1" s="1"/>
  <c r="J27" i="1"/>
  <c r="F28" i="1" s="1"/>
  <c r="I28" i="1" l="1"/>
  <c r="H28" i="1" s="1"/>
  <c r="K28" i="1" s="1"/>
  <c r="G29" i="1" s="1"/>
  <c r="J29" i="1" s="1"/>
  <c r="F30" i="1" s="1"/>
  <c r="I29" i="1" l="1"/>
  <c r="H29" i="1" s="1"/>
  <c r="K29" i="1" s="1"/>
  <c r="G30" i="1" s="1"/>
  <c r="J30" i="1" s="1"/>
  <c r="F31" i="1" s="1"/>
  <c r="I30" i="1"/>
  <c r="H30" i="1" s="1"/>
  <c r="K30" i="1" s="1"/>
  <c r="G31" i="1" s="1"/>
  <c r="J31" i="1" s="1"/>
  <c r="I31" i="1" l="1"/>
  <c r="H31" i="1" s="1"/>
  <c r="K31" i="1" s="1"/>
  <c r="G32" i="1" s="1"/>
  <c r="J32" i="1" s="1"/>
  <c r="F32" i="1"/>
  <c r="I32" i="1" l="1"/>
  <c r="H32" i="1" s="1"/>
  <c r="K32" i="1" s="1"/>
  <c r="G33" i="1" s="1"/>
  <c r="J33" i="1" s="1"/>
  <c r="F33" i="1"/>
  <c r="I33" i="1" l="1"/>
  <c r="H33" i="1" s="1"/>
  <c r="K33" i="1" s="1"/>
</calcChain>
</file>

<file path=xl/sharedStrings.xml><?xml version="1.0" encoding="utf-8"?>
<sst xmlns="http://schemas.openxmlformats.org/spreadsheetml/2006/main" count="47" uniqueCount="42">
  <si>
    <t xml:space="preserve"> </t>
  </si>
  <si>
    <t>Psi</t>
  </si>
  <si>
    <t>Theta</t>
  </si>
  <si>
    <t>Beta1</t>
  </si>
  <si>
    <t>p</t>
  </si>
  <si>
    <t>y</t>
  </si>
  <si>
    <t>Ni</t>
  </si>
  <si>
    <t>yd</t>
  </si>
  <si>
    <t>i</t>
  </si>
  <si>
    <t>Mi</t>
  </si>
  <si>
    <r>
      <t>λ</t>
    </r>
    <r>
      <rPr>
        <vertAlign val="subscript"/>
        <sz val="11"/>
        <rFont val="Times New Roman"/>
        <family val="1"/>
      </rPr>
      <t>1</t>
    </r>
  </si>
  <si>
    <r>
      <t>λ</t>
    </r>
    <r>
      <rPr>
        <vertAlign val="subscript"/>
        <sz val="11"/>
        <rFont val="Times New Roman"/>
        <family val="1"/>
      </rPr>
      <t>2</t>
    </r>
  </si>
  <si>
    <r>
      <rPr>
        <b/>
        <sz val="11"/>
        <color indexed="9"/>
        <rFont val="Times New Roman"/>
        <family val="1"/>
      </rPr>
      <t>∆p</t>
    </r>
  </si>
  <si>
    <r>
      <rPr>
        <b/>
        <sz val="11"/>
        <color indexed="9"/>
        <rFont val="Times New Roman"/>
        <family val="1"/>
      </rPr>
      <t>∆y</t>
    </r>
  </si>
  <si>
    <t>EXERCISE 2: Dynamic IS-LM model</t>
  </si>
  <si>
    <t>Time</t>
  </si>
  <si>
    <t>Endogenous variables</t>
  </si>
  <si>
    <t>p: Price level</t>
  </si>
  <si>
    <t>y: Output</t>
  </si>
  <si>
    <t>yd: Aggregate demand</t>
  </si>
  <si>
    <t>i: Nominal interest rate</t>
  </si>
  <si>
    <t>∆p: Inflation</t>
  </si>
  <si>
    <t>∆y: Output growth</t>
  </si>
  <si>
    <t>Change over time</t>
  </si>
  <si>
    <t>Parameters</t>
  </si>
  <si>
    <t>Exogenous variables</t>
  </si>
  <si>
    <t>Initial value</t>
  </si>
  <si>
    <t>Final value</t>
  </si>
  <si>
    <t>m: Money</t>
  </si>
  <si>
    <t>Beta0: Government spending</t>
  </si>
  <si>
    <t>Steady State</t>
  </si>
  <si>
    <t>Initial SS</t>
  </si>
  <si>
    <t>Final SS</t>
  </si>
  <si>
    <t>Steady state for p</t>
  </si>
  <si>
    <t>Steady state for y</t>
  </si>
  <si>
    <t>Eigenvalues</t>
  </si>
  <si>
    <t>Real</t>
  </si>
  <si>
    <t>Imaginary</t>
  </si>
  <si>
    <t>Stability condition</t>
  </si>
  <si>
    <r>
      <t>Modulus (1+λ</t>
    </r>
    <r>
      <rPr>
        <vertAlign val="subscript"/>
        <sz val="11"/>
        <rFont val="Times New Roman"/>
        <family val="1"/>
      </rPr>
      <t>1</t>
    </r>
    <r>
      <rPr>
        <sz val="11"/>
        <rFont val="Times New Roman"/>
        <family val="1"/>
      </rPr>
      <t>)</t>
    </r>
  </si>
  <si>
    <r>
      <t>Modulus (1+λ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)</t>
    </r>
  </si>
  <si>
    <t>Ypot: Potential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</si>
</sst>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0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9"/>
      <name val="Times New Roman"/>
      <family val="1"/>
    </font>
    <font>
      <b/>
      <i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65" fontId="2" fillId="0" borderId="0" xfId="0" applyNumberFormat="1" applyFont="1"/>
    <xf numFmtId="0" fontId="5" fillId="0" borderId="0" xfId="0" applyFont="1"/>
    <xf numFmtId="0" fontId="4" fillId="0" borderId="0" xfId="0" applyFont="1"/>
    <xf numFmtId="0" fontId="4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3" borderId="7" xfId="0" applyFont="1" applyFill="1" applyBorder="1"/>
    <xf numFmtId="0" fontId="5" fillId="3" borderId="0" xfId="0" applyFont="1" applyFill="1" applyBorder="1"/>
    <xf numFmtId="0" fontId="5" fillId="3" borderId="8" xfId="0" applyFont="1" applyFill="1" applyBorder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2" fontId="5" fillId="3" borderId="0" xfId="0" applyNumberFormat="1" applyFont="1" applyFill="1" applyBorder="1" applyAlignment="1">
      <alignment horizontal="right"/>
    </xf>
    <xf numFmtId="2" fontId="5" fillId="3" borderId="8" xfId="0" applyNumberFormat="1" applyFont="1" applyFill="1" applyBorder="1" applyAlignment="1">
      <alignment horizontal="right"/>
    </xf>
    <xf numFmtId="1" fontId="5" fillId="3" borderId="10" xfId="0" applyNumberFormat="1" applyFont="1" applyFill="1" applyBorder="1" applyAlignment="1">
      <alignment horizontal="right"/>
    </xf>
    <xf numFmtId="2" fontId="5" fillId="3" borderId="0" xfId="0" applyNumberFormat="1" applyFont="1" applyFill="1" applyBorder="1"/>
    <xf numFmtId="2" fontId="5" fillId="3" borderId="8" xfId="0" applyNumberFormat="1" applyFont="1" applyFill="1" applyBorder="1"/>
    <xf numFmtId="2" fontId="5" fillId="3" borderId="10" xfId="0" applyNumberFormat="1" applyFont="1" applyFill="1" applyBorder="1"/>
    <xf numFmtId="2" fontId="5" fillId="3" borderId="11" xfId="0" applyNumberFormat="1" applyFont="1" applyFill="1" applyBorder="1"/>
    <xf numFmtId="165" fontId="5" fillId="3" borderId="8" xfId="0" applyNumberFormat="1" applyFont="1" applyFill="1" applyBorder="1"/>
    <xf numFmtId="165" fontId="5" fillId="3" borderId="11" xfId="0" applyNumberFormat="1" applyFont="1" applyFill="1" applyBorder="1"/>
    <xf numFmtId="0" fontId="5" fillId="3" borderId="7" xfId="0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2" fontId="5" fillId="3" borderId="10" xfId="0" applyNumberFormat="1" applyFont="1" applyFill="1" applyBorder="1" applyAlignment="1">
      <alignment horizontal="center"/>
    </xf>
    <xf numFmtId="2" fontId="5" fillId="3" borderId="11" xfId="0" applyNumberFormat="1" applyFont="1" applyFill="1" applyBorder="1" applyAlignment="1">
      <alignment horizontal="center"/>
    </xf>
    <xf numFmtId="0" fontId="7" fillId="4" borderId="4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7" fillId="4" borderId="6" xfId="0" applyFont="1" applyFill="1" applyBorder="1" applyAlignment="1">
      <alignment horizontal="right"/>
    </xf>
    <xf numFmtId="0" fontId="7" fillId="4" borderId="6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Output</a:t>
            </a:r>
          </a:p>
        </c:rich>
      </c:tx>
      <c:layout>
        <c:manualLayout>
          <c:xMode val="edge"/>
          <c:yMode val="edge"/>
          <c:x val="0.43431496062992125"/>
          <c:y val="4.18729212222772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60154097343796"/>
          <c:y val="0.24774883757758648"/>
          <c:w val="0.77165552118069525"/>
          <c:h val="0.4684705292376180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dPt>
            <c:idx val="25"/>
            <c:bubble3D val="0"/>
            <c:spPr>
              <a:ln w="25400">
                <a:solidFill>
                  <a:schemeClr val="tx1">
                    <a:lumMod val="50000"/>
                    <a:lumOff val="50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FE7-49AE-9D13-5154CD52136E}"/>
              </c:ext>
            </c:extLst>
          </c:dPt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Hoja1!$G$3:$G$32</c:f>
              <c:numCache>
                <c:formatCode>0.00</c:formatCode>
                <c:ptCount val="30"/>
                <c:pt idx="0">
                  <c:v>2000</c:v>
                </c:pt>
                <c:pt idx="1">
                  <c:v>2000.0000000000002</c:v>
                </c:pt>
                <c:pt idx="2">
                  <c:v>2000.0000000000002</c:v>
                </c:pt>
                <c:pt idx="3">
                  <c:v>2000.0000000000002</c:v>
                </c:pt>
                <c:pt idx="4">
                  <c:v>2000.0000000000002</c:v>
                </c:pt>
                <c:pt idx="5">
                  <c:v>2000.0000000000002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E7-49AE-9D13-5154CD521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236400"/>
        <c:axId val="291234720"/>
      </c:lineChart>
      <c:catAx>
        <c:axId val="29123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51971404890178208"/>
              <c:y val="0.85978031271472954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123472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123472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123640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Aggregate demand</a:t>
            </a:r>
          </a:p>
        </c:rich>
      </c:tx>
      <c:layout>
        <c:manualLayout>
          <c:xMode val="edge"/>
          <c:yMode val="edge"/>
          <c:x val="0.31413660825553302"/>
          <c:y val="3.66304780084307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575109770370574"/>
          <c:y val="0.22727311529091199"/>
          <c:w val="0.77862788900457469"/>
          <c:h val="0.5244764199021045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Hoja1!$H$3:$H$32</c:f>
              <c:numCache>
                <c:formatCode>0.00</c:formatCode>
                <c:ptCount val="30"/>
                <c:pt idx="0">
                  <c:v>2000.0000000000014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1999.9999999999986</c:v>
                </c:pt>
                <c:pt idx="6">
                  <c:v>2000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2">
                  <c:v>2000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  <c:pt idx="16">
                  <c:v>2000</c:v>
                </c:pt>
                <c:pt idx="17">
                  <c:v>2000</c:v>
                </c:pt>
                <c:pt idx="18">
                  <c:v>2000</c:v>
                </c:pt>
                <c:pt idx="19">
                  <c:v>2000</c:v>
                </c:pt>
                <c:pt idx="20">
                  <c:v>2000</c:v>
                </c:pt>
                <c:pt idx="21">
                  <c:v>2000</c:v>
                </c:pt>
                <c:pt idx="22">
                  <c:v>2000</c:v>
                </c:pt>
                <c:pt idx="23">
                  <c:v>2000</c:v>
                </c:pt>
                <c:pt idx="24">
                  <c:v>2000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2000</c:v>
                </c:pt>
                <c:pt idx="29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55-4A4F-B9E4-5D2F4A175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0933248"/>
        <c:axId val="292385680"/>
      </c:lineChart>
      <c:catAx>
        <c:axId val="29093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50785382596406226"/>
              <c:y val="0.8608088761632067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238568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92385680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290933248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Nominal  interest rate</a:t>
            </a:r>
          </a:p>
        </c:rich>
      </c:tx>
      <c:layout>
        <c:manualLayout>
          <c:xMode val="edge"/>
          <c:yMode val="edge"/>
          <c:x val="0.33837082271986813"/>
          <c:y val="3.67650841460613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35354806423952"/>
          <c:y val="0.24663731133800304"/>
          <c:w val="0.83582292595354757"/>
          <c:h val="0.4708530489180057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Hoja1!$I$3:$I$32</c:f>
              <c:numCache>
                <c:formatCode>0.00</c:formatCode>
                <c:ptCount val="30"/>
                <c:pt idx="0">
                  <c:v>1.9999999999999716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2.0000000000000284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32-41F3-B92C-82DCE3743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9555520"/>
        <c:axId val="859556080"/>
      </c:lineChart>
      <c:catAx>
        <c:axId val="8595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48041771966833058"/>
              <c:y val="0.86029428139664355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9556080"/>
        <c:crossesAt val="0"/>
        <c:auto val="1"/>
        <c:lblAlgn val="ctr"/>
        <c:lblOffset val="100"/>
        <c:tickLblSkip val="4"/>
        <c:tickMarkSkip val="1"/>
        <c:noMultiLvlLbl val="0"/>
      </c:catAx>
      <c:valAx>
        <c:axId val="8595560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95555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baseline="0"/>
            </a:pPr>
            <a:r>
              <a:rPr lang="es-ES" sz="1100" b="1" i="0" baseline="0"/>
              <a:t>Price level</a:t>
            </a:r>
          </a:p>
        </c:rich>
      </c:tx>
      <c:layout>
        <c:manualLayout>
          <c:xMode val="edge"/>
          <c:yMode val="edge"/>
          <c:x val="0.39477273687200665"/>
          <c:y val="3.66303876157732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575109770370574"/>
          <c:y val="0.22727311529091199"/>
          <c:w val="0.77862788900457469"/>
          <c:h val="0.52447641990210458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Hoja1!$E$3:$E$32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cat>
          <c:val>
            <c:numRef>
              <c:f>Hoja1!$F$3:$F$32</c:f>
              <c:numCache>
                <c:formatCode>0.00</c:formatCode>
                <c:ptCount val="30"/>
                <c:pt idx="0">
                  <c:v>0.99999999999998579</c:v>
                </c:pt>
                <c:pt idx="1">
                  <c:v>0.99999999999998579</c:v>
                </c:pt>
                <c:pt idx="2">
                  <c:v>0.99999999999998801</c:v>
                </c:pt>
                <c:pt idx="3">
                  <c:v>0.99999999999999023</c:v>
                </c:pt>
                <c:pt idx="4">
                  <c:v>0.99999999999999245</c:v>
                </c:pt>
                <c:pt idx="5">
                  <c:v>0.99999999999999467</c:v>
                </c:pt>
                <c:pt idx="6">
                  <c:v>0.99999999999999689</c:v>
                </c:pt>
                <c:pt idx="7">
                  <c:v>0.99999999999999689</c:v>
                </c:pt>
                <c:pt idx="8">
                  <c:v>0.99999999999999689</c:v>
                </c:pt>
                <c:pt idx="9">
                  <c:v>0.99999999999999689</c:v>
                </c:pt>
                <c:pt idx="10">
                  <c:v>0.99999999999999689</c:v>
                </c:pt>
                <c:pt idx="11">
                  <c:v>0.99999999999999689</c:v>
                </c:pt>
                <c:pt idx="12">
                  <c:v>0.99999999999999689</c:v>
                </c:pt>
                <c:pt idx="13">
                  <c:v>0.99999999999999689</c:v>
                </c:pt>
                <c:pt idx="14">
                  <c:v>0.99999999999999689</c:v>
                </c:pt>
                <c:pt idx="15">
                  <c:v>0.99999999999999689</c:v>
                </c:pt>
                <c:pt idx="16">
                  <c:v>0.99999999999999689</c:v>
                </c:pt>
                <c:pt idx="17">
                  <c:v>0.99999999999999689</c:v>
                </c:pt>
                <c:pt idx="18">
                  <c:v>0.99999999999999689</c:v>
                </c:pt>
                <c:pt idx="19">
                  <c:v>0.99999999999999689</c:v>
                </c:pt>
                <c:pt idx="20">
                  <c:v>0.99999999999999689</c:v>
                </c:pt>
                <c:pt idx="21">
                  <c:v>0.99999999999999689</c:v>
                </c:pt>
                <c:pt idx="22">
                  <c:v>0.99999999999999689</c:v>
                </c:pt>
                <c:pt idx="23">
                  <c:v>0.99999999999999689</c:v>
                </c:pt>
                <c:pt idx="24">
                  <c:v>0.99999999999999689</c:v>
                </c:pt>
                <c:pt idx="25">
                  <c:v>0.99999999999999689</c:v>
                </c:pt>
                <c:pt idx="26">
                  <c:v>0.99999999999999689</c:v>
                </c:pt>
                <c:pt idx="27">
                  <c:v>0.99999999999999689</c:v>
                </c:pt>
                <c:pt idx="28">
                  <c:v>0.99999999999999689</c:v>
                </c:pt>
                <c:pt idx="29">
                  <c:v>0.99999999999999689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28-4EE0-9421-E8D0C5BFE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9558320"/>
        <c:axId val="859558880"/>
      </c:lineChart>
      <c:catAx>
        <c:axId val="85955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1" i="0" baseline="0"/>
                </a:pPr>
                <a:r>
                  <a:rPr lang="es-ES" b="1" i="0" baseline="0"/>
                  <a:t>Time</a:t>
                </a:r>
              </a:p>
            </c:rich>
          </c:tx>
          <c:layout>
            <c:manualLayout>
              <c:xMode val="edge"/>
              <c:yMode val="edge"/>
              <c:x val="0.50785382596406226"/>
              <c:y val="0.86080887616320678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9558880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595588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859558320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4103</xdr:colOff>
      <xdr:row>17</xdr:row>
      <xdr:rowOff>7620</xdr:rowOff>
    </xdr:from>
    <xdr:to>
      <xdr:col>16</xdr:col>
      <xdr:colOff>575603</xdr:colOff>
      <xdr:row>31</xdr:row>
      <xdr:rowOff>137160</xdr:rowOff>
    </xdr:to>
    <xdr:graphicFrame macro="">
      <xdr:nvGraphicFramePr>
        <xdr:cNvPr id="120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750223</xdr:colOff>
      <xdr:row>0</xdr:row>
      <xdr:rowOff>168679</xdr:rowOff>
    </xdr:from>
    <xdr:to>
      <xdr:col>21</xdr:col>
      <xdr:colOff>559723</xdr:colOff>
      <xdr:row>15</xdr:row>
      <xdr:rowOff>122959</xdr:rowOff>
    </xdr:to>
    <xdr:graphicFrame macro="">
      <xdr:nvGraphicFramePr>
        <xdr:cNvPr id="120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13508</xdr:colOff>
      <xdr:row>17</xdr:row>
      <xdr:rowOff>17319</xdr:rowOff>
    </xdr:from>
    <xdr:to>
      <xdr:col>21</xdr:col>
      <xdr:colOff>581198</xdr:colOff>
      <xdr:row>31</xdr:row>
      <xdr:rowOff>139239</xdr:rowOff>
    </xdr:to>
    <xdr:graphicFrame macro="">
      <xdr:nvGraphicFramePr>
        <xdr:cNvPr id="120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5275</xdr:colOff>
      <xdr:row>1</xdr:row>
      <xdr:rowOff>18757</xdr:rowOff>
    </xdr:from>
    <xdr:to>
      <xdr:col>16</xdr:col>
      <xdr:colOff>579706</xdr:colOff>
      <xdr:row>15</xdr:row>
      <xdr:rowOff>140677</xdr:rowOff>
    </xdr:to>
    <xdr:graphicFrame macro="">
      <xdr:nvGraphicFramePr>
        <xdr:cNvPr id="120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9"/>
  <sheetViews>
    <sheetView tabSelected="1" zoomScale="110" zoomScaleNormal="110" workbookViewId="0">
      <selection activeCell="Q1" sqref="Q1"/>
    </sheetView>
  </sheetViews>
  <sheetFormatPr baseColWidth="10" defaultRowHeight="13.8" x14ac:dyDescent="0.25"/>
  <cols>
    <col min="1" max="1" width="28.5546875" style="4" customWidth="1"/>
    <col min="2" max="2" width="12.44140625" style="4" customWidth="1"/>
    <col min="3" max="3" width="13.33203125" style="4" customWidth="1"/>
    <col min="4" max="4" width="5.88671875" style="4" customWidth="1"/>
    <col min="5" max="5" width="11.44140625" style="6" customWidth="1"/>
    <col min="6" max="6" width="9.6640625" style="6" customWidth="1"/>
    <col min="7" max="7" width="8" style="6" customWidth="1"/>
    <col min="8" max="8" width="9.33203125" style="6" customWidth="1"/>
    <col min="9" max="9" width="6.5546875" style="6" customWidth="1"/>
    <col min="10" max="10" width="7.88671875" style="6" customWidth="1"/>
    <col min="11" max="11" width="6.6640625" style="6" customWidth="1"/>
    <col min="12" max="12" width="3.88671875" style="4" customWidth="1"/>
    <col min="13" max="20" width="11.44140625" style="4" customWidth="1"/>
  </cols>
  <sheetData>
    <row r="1" spans="1:59" ht="13.95" customHeight="1" thickBot="1" x14ac:dyDescent="0.3">
      <c r="A1" s="8" t="s">
        <v>14</v>
      </c>
      <c r="B1" s="9"/>
      <c r="C1" s="10"/>
      <c r="D1" s="6"/>
      <c r="BD1" s="1"/>
    </row>
    <row r="2" spans="1:59" ht="13.95" customHeight="1" thickBot="1" x14ac:dyDescent="0.3">
      <c r="A2" s="6" t="s">
        <v>0</v>
      </c>
      <c r="B2" s="6"/>
      <c r="C2" s="6"/>
      <c r="D2" s="6"/>
      <c r="E2" s="38" t="s">
        <v>15</v>
      </c>
      <c r="F2" s="39" t="s">
        <v>4</v>
      </c>
      <c r="G2" s="39" t="s">
        <v>5</v>
      </c>
      <c r="H2" s="39" t="s">
        <v>7</v>
      </c>
      <c r="I2" s="39" t="s">
        <v>8</v>
      </c>
      <c r="J2" s="39" t="s">
        <v>12</v>
      </c>
      <c r="K2" s="40" t="s">
        <v>13</v>
      </c>
      <c r="BD2" s="2"/>
      <c r="BE2" s="2"/>
      <c r="BF2" s="2"/>
    </row>
    <row r="3" spans="1:59" ht="13.95" customHeight="1" x14ac:dyDescent="0.3">
      <c r="A3" s="32" t="s">
        <v>16</v>
      </c>
      <c r="B3" s="33" t="s">
        <v>23</v>
      </c>
      <c r="C3" s="34"/>
      <c r="D3" s="6"/>
      <c r="E3" s="26">
        <v>0</v>
      </c>
      <c r="F3" s="27">
        <f>(Theta*Beta0_0)/Beta1+m_0-(Psi+Theta/Beta1)*ypot_0</f>
        <v>0.99999999999998579</v>
      </c>
      <c r="G3" s="27">
        <f>ypot_0</f>
        <v>2000</v>
      </c>
      <c r="H3" s="27">
        <f>Beta0_0-Beta1*(I3-J3)</f>
        <v>2000.0000000000014</v>
      </c>
      <c r="I3" s="27">
        <f>-1/Theta*(m_0-F3-Psi*G3)</f>
        <v>1.9999999999999716</v>
      </c>
      <c r="J3" s="27">
        <f>Mi*(G3-ypot_0)</f>
        <v>0</v>
      </c>
      <c r="K3" s="28">
        <f t="shared" ref="K3:K16" si="0">Ni*(H3-G3)</f>
        <v>2.7284841053187851E-13</v>
      </c>
    </row>
    <row r="4" spans="1:59" ht="13.95" customHeight="1" x14ac:dyDescent="0.25">
      <c r="A4" s="11" t="s">
        <v>17</v>
      </c>
      <c r="B4" s="12" t="s">
        <v>21</v>
      </c>
      <c r="C4" s="13"/>
      <c r="D4" s="6"/>
      <c r="E4" s="26">
        <v>1</v>
      </c>
      <c r="F4" s="27">
        <f t="shared" ref="F4:F16" si="1">F3+J3</f>
        <v>0.99999999999998579</v>
      </c>
      <c r="G4" s="27">
        <f>G3+K3</f>
        <v>2000.0000000000002</v>
      </c>
      <c r="H4" s="27">
        <f t="shared" ref="H4:H16" si="2">Beta0_1-Beta1*(I4-J4)</f>
        <v>2000</v>
      </c>
      <c r="I4" s="27">
        <f t="shared" ref="I4:I33" si="3">-1/Theta*(m_1-F4-Psi*G4)</f>
        <v>2</v>
      </c>
      <c r="J4" s="27">
        <f t="shared" ref="J4:J33" si="4">Mi*(G4-ypot_1)</f>
        <v>2.2737367544323206E-15</v>
      </c>
      <c r="K4" s="28">
        <f t="shared" si="0"/>
        <v>-4.5474735088646414E-14</v>
      </c>
    </row>
    <row r="5" spans="1:59" ht="13.95" customHeight="1" x14ac:dyDescent="0.25">
      <c r="A5" s="11" t="s">
        <v>18</v>
      </c>
      <c r="B5" s="12" t="s">
        <v>22</v>
      </c>
      <c r="C5" s="13"/>
      <c r="D5" s="6"/>
      <c r="E5" s="26">
        <v>2</v>
      </c>
      <c r="F5" s="27">
        <f t="shared" si="1"/>
        <v>0.99999999999998801</v>
      </c>
      <c r="G5" s="27">
        <f t="shared" ref="G5:G16" si="5">G4+K4</f>
        <v>2000.0000000000002</v>
      </c>
      <c r="H5" s="27">
        <f t="shared" si="2"/>
        <v>2000</v>
      </c>
      <c r="I5" s="27">
        <f t="shared" si="3"/>
        <v>2</v>
      </c>
      <c r="J5" s="27">
        <f t="shared" si="4"/>
        <v>2.2737367544323206E-15</v>
      </c>
      <c r="K5" s="28">
        <f t="shared" si="0"/>
        <v>-4.5474735088646414E-14</v>
      </c>
    </row>
    <row r="6" spans="1:59" ht="13.95" customHeight="1" x14ac:dyDescent="0.25">
      <c r="A6" s="11" t="s">
        <v>19</v>
      </c>
      <c r="B6" s="12"/>
      <c r="C6" s="13"/>
      <c r="D6" s="6"/>
      <c r="E6" s="26">
        <f>E5+1</f>
        <v>3</v>
      </c>
      <c r="F6" s="27">
        <f t="shared" si="1"/>
        <v>0.99999999999999023</v>
      </c>
      <c r="G6" s="27">
        <f t="shared" si="5"/>
        <v>2000.0000000000002</v>
      </c>
      <c r="H6" s="27">
        <f t="shared" si="2"/>
        <v>2000</v>
      </c>
      <c r="I6" s="27">
        <f t="shared" si="3"/>
        <v>2</v>
      </c>
      <c r="J6" s="27">
        <f t="shared" si="4"/>
        <v>2.2737367544323206E-15</v>
      </c>
      <c r="K6" s="28">
        <f t="shared" si="0"/>
        <v>-4.5474735088646414E-14</v>
      </c>
    </row>
    <row r="7" spans="1:59" ht="13.95" customHeight="1" thickBot="1" x14ac:dyDescent="0.3">
      <c r="A7" s="14" t="s">
        <v>20</v>
      </c>
      <c r="B7" s="15"/>
      <c r="C7" s="16"/>
      <c r="D7" s="6"/>
      <c r="E7" s="26">
        <f t="shared" ref="E7:E33" si="6">E6+1</f>
        <v>4</v>
      </c>
      <c r="F7" s="27">
        <f t="shared" si="1"/>
        <v>0.99999999999999245</v>
      </c>
      <c r="G7" s="27">
        <f t="shared" si="5"/>
        <v>2000.0000000000002</v>
      </c>
      <c r="H7" s="27">
        <f t="shared" si="2"/>
        <v>2000</v>
      </c>
      <c r="I7" s="27">
        <f t="shared" si="3"/>
        <v>2</v>
      </c>
      <c r="J7" s="27">
        <f t="shared" si="4"/>
        <v>2.2737367544323206E-15</v>
      </c>
      <c r="K7" s="28">
        <f t="shared" si="0"/>
        <v>-4.5474735088646414E-14</v>
      </c>
    </row>
    <row r="8" spans="1:59" ht="13.95" customHeight="1" thickBot="1" x14ac:dyDescent="0.3">
      <c r="A8" s="6"/>
      <c r="B8" s="6"/>
      <c r="C8" s="6"/>
      <c r="D8" s="6"/>
      <c r="E8" s="26">
        <f t="shared" si="6"/>
        <v>5</v>
      </c>
      <c r="F8" s="27">
        <f t="shared" si="1"/>
        <v>0.99999999999999467</v>
      </c>
      <c r="G8" s="27">
        <f t="shared" si="5"/>
        <v>2000.0000000000002</v>
      </c>
      <c r="H8" s="27">
        <f t="shared" si="2"/>
        <v>1999.9999999999986</v>
      </c>
      <c r="I8" s="27">
        <f t="shared" si="3"/>
        <v>2.0000000000000284</v>
      </c>
      <c r="J8" s="27">
        <f t="shared" si="4"/>
        <v>2.2737367544323206E-15</v>
      </c>
      <c r="K8" s="28">
        <f t="shared" si="0"/>
        <v>-3.1832314562052491E-13</v>
      </c>
      <c r="BG8" s="3"/>
    </row>
    <row r="9" spans="1:59" ht="13.95" customHeight="1" x14ac:dyDescent="0.3">
      <c r="A9" s="32" t="s">
        <v>24</v>
      </c>
      <c r="B9" s="34"/>
      <c r="C9" s="6"/>
      <c r="D9" s="6"/>
      <c r="E9" s="26">
        <f t="shared" si="6"/>
        <v>6</v>
      </c>
      <c r="F9" s="27">
        <f t="shared" si="1"/>
        <v>0.99999999999999689</v>
      </c>
      <c r="G9" s="27">
        <f t="shared" si="5"/>
        <v>2000</v>
      </c>
      <c r="H9" s="27">
        <f t="shared" si="2"/>
        <v>2000</v>
      </c>
      <c r="I9" s="27">
        <f t="shared" si="3"/>
        <v>2</v>
      </c>
      <c r="J9" s="27">
        <f t="shared" si="4"/>
        <v>0</v>
      </c>
      <c r="K9" s="28">
        <f t="shared" si="0"/>
        <v>0</v>
      </c>
    </row>
    <row r="10" spans="1:59" ht="13.95" customHeight="1" x14ac:dyDescent="0.25">
      <c r="A10" s="11" t="s">
        <v>1</v>
      </c>
      <c r="B10" s="13">
        <v>0.05</v>
      </c>
      <c r="C10" s="6"/>
      <c r="D10" s="6"/>
      <c r="E10" s="26">
        <f t="shared" si="6"/>
        <v>7</v>
      </c>
      <c r="F10" s="27">
        <f t="shared" si="1"/>
        <v>0.99999999999999689</v>
      </c>
      <c r="G10" s="27">
        <f t="shared" si="5"/>
        <v>2000</v>
      </c>
      <c r="H10" s="27">
        <f t="shared" si="2"/>
        <v>2000</v>
      </c>
      <c r="I10" s="27">
        <f t="shared" si="3"/>
        <v>2</v>
      </c>
      <c r="J10" s="27">
        <f t="shared" si="4"/>
        <v>0</v>
      </c>
      <c r="K10" s="28">
        <f t="shared" si="0"/>
        <v>0</v>
      </c>
    </row>
    <row r="11" spans="1:59" ht="13.95" customHeight="1" x14ac:dyDescent="0.25">
      <c r="A11" s="11" t="s">
        <v>2</v>
      </c>
      <c r="B11" s="13">
        <v>0.5</v>
      </c>
      <c r="C11" s="6"/>
      <c r="D11" s="6"/>
      <c r="E11" s="26">
        <f t="shared" si="6"/>
        <v>8</v>
      </c>
      <c r="F11" s="27">
        <f t="shared" si="1"/>
        <v>0.99999999999999689</v>
      </c>
      <c r="G11" s="27">
        <f t="shared" si="5"/>
        <v>2000</v>
      </c>
      <c r="H11" s="27">
        <f t="shared" si="2"/>
        <v>2000</v>
      </c>
      <c r="I11" s="27">
        <f t="shared" si="3"/>
        <v>2</v>
      </c>
      <c r="J11" s="27">
        <f t="shared" si="4"/>
        <v>0</v>
      </c>
      <c r="K11" s="28">
        <f t="shared" si="0"/>
        <v>0</v>
      </c>
    </row>
    <row r="12" spans="1:59" ht="13.95" customHeight="1" x14ac:dyDescent="0.25">
      <c r="A12" s="11" t="s">
        <v>3</v>
      </c>
      <c r="B12" s="13">
        <v>50</v>
      </c>
      <c r="C12" s="6" t="s">
        <v>0</v>
      </c>
      <c r="D12" s="6"/>
      <c r="E12" s="26">
        <f t="shared" si="6"/>
        <v>9</v>
      </c>
      <c r="F12" s="27">
        <f t="shared" si="1"/>
        <v>0.99999999999999689</v>
      </c>
      <c r="G12" s="27">
        <f t="shared" si="5"/>
        <v>2000</v>
      </c>
      <c r="H12" s="27">
        <f t="shared" si="2"/>
        <v>2000</v>
      </c>
      <c r="I12" s="27">
        <f t="shared" si="3"/>
        <v>2</v>
      </c>
      <c r="J12" s="27">
        <f t="shared" si="4"/>
        <v>0</v>
      </c>
      <c r="K12" s="28">
        <f t="shared" si="0"/>
        <v>0</v>
      </c>
    </row>
    <row r="13" spans="1:59" ht="13.95" customHeight="1" x14ac:dyDescent="0.25">
      <c r="A13" s="11" t="s">
        <v>9</v>
      </c>
      <c r="B13" s="13">
        <v>0.01</v>
      </c>
      <c r="C13" s="6"/>
      <c r="D13" s="6"/>
      <c r="E13" s="26">
        <f t="shared" si="6"/>
        <v>10</v>
      </c>
      <c r="F13" s="27">
        <f t="shared" si="1"/>
        <v>0.99999999999999689</v>
      </c>
      <c r="G13" s="27">
        <f t="shared" si="5"/>
        <v>2000</v>
      </c>
      <c r="H13" s="27">
        <f t="shared" si="2"/>
        <v>2000</v>
      </c>
      <c r="I13" s="27">
        <f t="shared" si="3"/>
        <v>2</v>
      </c>
      <c r="J13" s="27">
        <f t="shared" si="4"/>
        <v>0</v>
      </c>
      <c r="K13" s="28">
        <f t="shared" si="0"/>
        <v>0</v>
      </c>
      <c r="M13" s="4" t="s">
        <v>0</v>
      </c>
    </row>
    <row r="14" spans="1:59" ht="13.95" customHeight="1" thickBot="1" x14ac:dyDescent="0.3">
      <c r="A14" s="14" t="s">
        <v>6</v>
      </c>
      <c r="B14" s="16">
        <v>0.2</v>
      </c>
      <c r="C14" s="6"/>
      <c r="D14" s="6"/>
      <c r="E14" s="26">
        <f t="shared" si="6"/>
        <v>11</v>
      </c>
      <c r="F14" s="27">
        <f t="shared" si="1"/>
        <v>0.99999999999999689</v>
      </c>
      <c r="G14" s="27">
        <f t="shared" si="5"/>
        <v>2000</v>
      </c>
      <c r="H14" s="27">
        <f t="shared" si="2"/>
        <v>2000</v>
      </c>
      <c r="I14" s="27">
        <f t="shared" si="3"/>
        <v>2</v>
      </c>
      <c r="J14" s="27">
        <f t="shared" si="4"/>
        <v>0</v>
      </c>
      <c r="K14" s="28">
        <f t="shared" si="0"/>
        <v>0</v>
      </c>
    </row>
    <row r="15" spans="1:59" ht="13.95" customHeight="1" thickBot="1" x14ac:dyDescent="0.3">
      <c r="A15" s="6"/>
      <c r="B15" s="6"/>
      <c r="C15" s="7" t="s">
        <v>0</v>
      </c>
      <c r="D15" s="6"/>
      <c r="E15" s="26">
        <f t="shared" si="6"/>
        <v>12</v>
      </c>
      <c r="F15" s="27">
        <f t="shared" si="1"/>
        <v>0.99999999999999689</v>
      </c>
      <c r="G15" s="27">
        <f t="shared" si="5"/>
        <v>2000</v>
      </c>
      <c r="H15" s="27">
        <f t="shared" si="2"/>
        <v>2000</v>
      </c>
      <c r="I15" s="27">
        <f t="shared" si="3"/>
        <v>2</v>
      </c>
      <c r="J15" s="27">
        <f t="shared" si="4"/>
        <v>0</v>
      </c>
      <c r="K15" s="28">
        <f t="shared" si="0"/>
        <v>0</v>
      </c>
    </row>
    <row r="16" spans="1:59" ht="13.95" customHeight="1" x14ac:dyDescent="0.3">
      <c r="A16" s="32" t="s">
        <v>25</v>
      </c>
      <c r="B16" s="35" t="s">
        <v>26</v>
      </c>
      <c r="C16" s="37" t="s">
        <v>27</v>
      </c>
      <c r="D16" s="6"/>
      <c r="E16" s="26">
        <f t="shared" si="6"/>
        <v>13</v>
      </c>
      <c r="F16" s="27">
        <f t="shared" si="1"/>
        <v>0.99999999999999689</v>
      </c>
      <c r="G16" s="27">
        <f t="shared" si="5"/>
        <v>2000</v>
      </c>
      <c r="H16" s="27">
        <f t="shared" si="2"/>
        <v>2000</v>
      </c>
      <c r="I16" s="27">
        <f t="shared" si="3"/>
        <v>2</v>
      </c>
      <c r="J16" s="27">
        <f t="shared" si="4"/>
        <v>0</v>
      </c>
      <c r="K16" s="28">
        <f t="shared" si="0"/>
        <v>0</v>
      </c>
    </row>
    <row r="17" spans="1:11" ht="13.95" customHeight="1" x14ac:dyDescent="0.25">
      <c r="A17" s="11" t="s">
        <v>28</v>
      </c>
      <c r="B17" s="12">
        <v>100</v>
      </c>
      <c r="C17" s="13">
        <v>100</v>
      </c>
      <c r="D17" s="6"/>
      <c r="E17" s="26">
        <f t="shared" si="6"/>
        <v>14</v>
      </c>
      <c r="F17" s="27">
        <f t="shared" ref="F17:F33" si="7">F16+J16</f>
        <v>0.99999999999999689</v>
      </c>
      <c r="G17" s="27">
        <f t="shared" ref="G17:G33" si="8">G16+K16</f>
        <v>2000</v>
      </c>
      <c r="H17" s="27">
        <f t="shared" ref="H17:H33" si="9">Beta0_1-Beta1*(I17-J17)</f>
        <v>2000</v>
      </c>
      <c r="I17" s="27">
        <f t="shared" si="3"/>
        <v>2</v>
      </c>
      <c r="J17" s="27">
        <f t="shared" si="4"/>
        <v>0</v>
      </c>
      <c r="K17" s="28">
        <f t="shared" ref="K17:K33" si="10">Ni*(H17-G17)</f>
        <v>0</v>
      </c>
    </row>
    <row r="18" spans="1:11" ht="13.95" customHeight="1" x14ac:dyDescent="0.25">
      <c r="A18" s="11" t="s">
        <v>29</v>
      </c>
      <c r="B18" s="12">
        <v>2100</v>
      </c>
      <c r="C18" s="13">
        <v>2100</v>
      </c>
      <c r="D18" s="6"/>
      <c r="E18" s="26">
        <f t="shared" si="6"/>
        <v>15</v>
      </c>
      <c r="F18" s="27">
        <f t="shared" si="7"/>
        <v>0.99999999999999689</v>
      </c>
      <c r="G18" s="27">
        <f t="shared" si="8"/>
        <v>2000</v>
      </c>
      <c r="H18" s="27">
        <f t="shared" si="9"/>
        <v>2000</v>
      </c>
      <c r="I18" s="27">
        <f t="shared" si="3"/>
        <v>2</v>
      </c>
      <c r="J18" s="27">
        <f t="shared" si="4"/>
        <v>0</v>
      </c>
      <c r="K18" s="28">
        <f t="shared" si="10"/>
        <v>0</v>
      </c>
    </row>
    <row r="19" spans="1:11" ht="13.95" customHeight="1" thickBot="1" x14ac:dyDescent="0.3">
      <c r="A19" s="14" t="s">
        <v>41</v>
      </c>
      <c r="B19" s="15">
        <v>2000</v>
      </c>
      <c r="C19" s="16">
        <v>2000</v>
      </c>
      <c r="D19" s="6"/>
      <c r="E19" s="26">
        <f t="shared" si="6"/>
        <v>16</v>
      </c>
      <c r="F19" s="27">
        <f t="shared" si="7"/>
        <v>0.99999999999999689</v>
      </c>
      <c r="G19" s="27">
        <f t="shared" si="8"/>
        <v>2000</v>
      </c>
      <c r="H19" s="27">
        <f t="shared" si="9"/>
        <v>2000</v>
      </c>
      <c r="I19" s="27">
        <f t="shared" si="3"/>
        <v>2</v>
      </c>
      <c r="J19" s="27">
        <f t="shared" si="4"/>
        <v>0</v>
      </c>
      <c r="K19" s="28">
        <f t="shared" si="10"/>
        <v>0</v>
      </c>
    </row>
    <row r="20" spans="1:11" ht="13.95" customHeight="1" thickBot="1" x14ac:dyDescent="0.3">
      <c r="A20" s="6"/>
      <c r="B20" s="6"/>
      <c r="C20" s="6"/>
      <c r="D20" s="6"/>
      <c r="E20" s="26">
        <f t="shared" si="6"/>
        <v>17</v>
      </c>
      <c r="F20" s="27">
        <f t="shared" si="7"/>
        <v>0.99999999999999689</v>
      </c>
      <c r="G20" s="27">
        <f t="shared" si="8"/>
        <v>2000</v>
      </c>
      <c r="H20" s="27">
        <f t="shared" si="9"/>
        <v>2000</v>
      </c>
      <c r="I20" s="27">
        <f t="shared" si="3"/>
        <v>2</v>
      </c>
      <c r="J20" s="27">
        <f t="shared" si="4"/>
        <v>0</v>
      </c>
      <c r="K20" s="28">
        <f t="shared" si="10"/>
        <v>0</v>
      </c>
    </row>
    <row r="21" spans="1:11" ht="13.95" customHeight="1" x14ac:dyDescent="0.3">
      <c r="A21" s="32" t="s">
        <v>30</v>
      </c>
      <c r="B21" s="36" t="s">
        <v>31</v>
      </c>
      <c r="C21" s="37" t="s">
        <v>32</v>
      </c>
      <c r="D21" s="6"/>
      <c r="E21" s="26">
        <f t="shared" si="6"/>
        <v>18</v>
      </c>
      <c r="F21" s="27">
        <f t="shared" si="7"/>
        <v>0.99999999999999689</v>
      </c>
      <c r="G21" s="27">
        <f t="shared" si="8"/>
        <v>2000</v>
      </c>
      <c r="H21" s="27">
        <f t="shared" si="9"/>
        <v>2000</v>
      </c>
      <c r="I21" s="27">
        <f t="shared" si="3"/>
        <v>2</v>
      </c>
      <c r="J21" s="27">
        <f t="shared" si="4"/>
        <v>0</v>
      </c>
      <c r="K21" s="28">
        <f t="shared" si="10"/>
        <v>0</v>
      </c>
    </row>
    <row r="22" spans="1:11" ht="13.95" customHeight="1" x14ac:dyDescent="0.25">
      <c r="A22" s="11" t="s">
        <v>33</v>
      </c>
      <c r="B22" s="17">
        <f>(Theta*Beta0_0)/Beta1+m_0-(Psi+Theta/Beta1)*ybar0</f>
        <v>0.99999999999998579</v>
      </c>
      <c r="C22" s="18">
        <f>(Theta*Beta0_1)/Beta1+m_1-(Psi+Theta/Beta1)*ybar1</f>
        <v>0.99999999999998579</v>
      </c>
      <c r="D22" s="6"/>
      <c r="E22" s="26">
        <f t="shared" si="6"/>
        <v>19</v>
      </c>
      <c r="F22" s="27">
        <f t="shared" si="7"/>
        <v>0.99999999999999689</v>
      </c>
      <c r="G22" s="27">
        <f t="shared" si="8"/>
        <v>2000</v>
      </c>
      <c r="H22" s="27">
        <f t="shared" si="9"/>
        <v>2000</v>
      </c>
      <c r="I22" s="27">
        <f t="shared" si="3"/>
        <v>2</v>
      </c>
      <c r="J22" s="27">
        <f t="shared" si="4"/>
        <v>0</v>
      </c>
      <c r="K22" s="28">
        <f t="shared" si="10"/>
        <v>0</v>
      </c>
    </row>
    <row r="23" spans="1:11" ht="13.95" customHeight="1" thickBot="1" x14ac:dyDescent="0.3">
      <c r="A23" s="14" t="s">
        <v>34</v>
      </c>
      <c r="B23" s="19">
        <f>ypot0</f>
        <v>2000</v>
      </c>
      <c r="C23" s="16">
        <f>ypot1</f>
        <v>2000</v>
      </c>
      <c r="D23" s="6"/>
      <c r="E23" s="26">
        <f t="shared" si="6"/>
        <v>20</v>
      </c>
      <c r="F23" s="27">
        <f t="shared" si="7"/>
        <v>0.99999999999999689</v>
      </c>
      <c r="G23" s="27">
        <f t="shared" si="8"/>
        <v>2000</v>
      </c>
      <c r="H23" s="27">
        <f t="shared" si="9"/>
        <v>2000</v>
      </c>
      <c r="I23" s="27">
        <f t="shared" si="3"/>
        <v>2</v>
      </c>
      <c r="J23" s="27">
        <f t="shared" si="4"/>
        <v>0</v>
      </c>
      <c r="K23" s="28">
        <f t="shared" si="10"/>
        <v>0</v>
      </c>
    </row>
    <row r="24" spans="1:11" ht="13.95" customHeight="1" thickBot="1" x14ac:dyDescent="0.3">
      <c r="A24" s="6"/>
      <c r="B24" s="6"/>
      <c r="C24" s="6"/>
      <c r="D24" s="6"/>
      <c r="E24" s="26">
        <f t="shared" si="6"/>
        <v>21</v>
      </c>
      <c r="F24" s="27">
        <f t="shared" si="7"/>
        <v>0.99999999999999689</v>
      </c>
      <c r="G24" s="27">
        <f t="shared" si="8"/>
        <v>2000</v>
      </c>
      <c r="H24" s="27">
        <f t="shared" si="9"/>
        <v>2000</v>
      </c>
      <c r="I24" s="27">
        <f t="shared" si="3"/>
        <v>2</v>
      </c>
      <c r="J24" s="27">
        <f t="shared" si="4"/>
        <v>0</v>
      </c>
      <c r="K24" s="28">
        <f t="shared" si="10"/>
        <v>0</v>
      </c>
    </row>
    <row r="25" spans="1:11" ht="13.95" customHeight="1" x14ac:dyDescent="0.3">
      <c r="A25" s="32" t="s">
        <v>35</v>
      </c>
      <c r="B25" s="36" t="s">
        <v>36</v>
      </c>
      <c r="C25" s="37" t="s">
        <v>37</v>
      </c>
      <c r="D25" s="6"/>
      <c r="E25" s="26">
        <f t="shared" si="6"/>
        <v>22</v>
      </c>
      <c r="F25" s="27">
        <f t="shared" si="7"/>
        <v>0.99999999999999689</v>
      </c>
      <c r="G25" s="27">
        <f t="shared" si="8"/>
        <v>2000</v>
      </c>
      <c r="H25" s="27">
        <f t="shared" si="9"/>
        <v>2000</v>
      </c>
      <c r="I25" s="27">
        <f t="shared" si="3"/>
        <v>2</v>
      </c>
      <c r="J25" s="27">
        <f t="shared" si="4"/>
        <v>0</v>
      </c>
      <c r="K25" s="28">
        <f t="shared" si="10"/>
        <v>0</v>
      </c>
    </row>
    <row r="26" spans="1:11" ht="13.95" customHeight="1" x14ac:dyDescent="0.35">
      <c r="A26" s="11" t="s">
        <v>10</v>
      </c>
      <c r="B26" s="20">
        <f>IF((Ni*(Beta1*Mi-((Beta1*Psi)/Theta)-1))^2-4*(Ni*Beta1*Mi)/Theta&gt;0,(Ni*(Beta1*Mi-((Beta1*Psi)/Theta)-1)+SQRT((Ni*(Beta1*Mi-((Beta1*Psi)/Theta)-1))^2-4*(Ni*Beta1*Mi)/Theta))/2,((Ni*(Beta1*Mi-((Beta1*Psi)/Theta)-1))/2))</f>
        <v>-0.22984378812835754</v>
      </c>
      <c r="C26" s="21">
        <f>IF((Ni*((Beta1*Mi-(Beta1*Psi)/Theta)-1)^2-4*(Ni*Beta1*Mi)/Theta)&gt;0, 0, +SQRT(-(Ni*((Beta1*Mi-(Beta1*Psi)/Theta)-1)^2-4*(Ni*Beta1*Mi)/Theta))/2)</f>
        <v>0</v>
      </c>
      <c r="D26" s="6"/>
      <c r="E26" s="26">
        <f t="shared" si="6"/>
        <v>23</v>
      </c>
      <c r="F26" s="27">
        <f t="shared" si="7"/>
        <v>0.99999999999999689</v>
      </c>
      <c r="G26" s="27">
        <f t="shared" si="8"/>
        <v>2000</v>
      </c>
      <c r="H26" s="27">
        <f t="shared" si="9"/>
        <v>2000</v>
      </c>
      <c r="I26" s="27">
        <f t="shared" si="3"/>
        <v>2</v>
      </c>
      <c r="J26" s="27">
        <f t="shared" si="4"/>
        <v>0</v>
      </c>
      <c r="K26" s="28">
        <f t="shared" si="10"/>
        <v>0</v>
      </c>
    </row>
    <row r="27" spans="1:11" ht="13.95" customHeight="1" thickBot="1" x14ac:dyDescent="0.4">
      <c r="A27" s="14" t="s">
        <v>11</v>
      </c>
      <c r="B27" s="22">
        <f>IF((Ni*(Beta1*Mi-((Beta1*Psi)/Theta)-1))^2-4*(Ni*Beta1*Mi)/Theta&gt;0,(Ni*(Beta1*Mi-((Beta1*Psi)/Theta)-1)-SQRT((Ni*(Beta1*Mi-((Beta1*Psi)/Theta)-1))^2-4*(Ni*Beta1*Mi)/Theta))/2,((Ni*(Beta1*Mi-((Beta1*Psi)/Theta)-1))/2))</f>
        <v>-0.8701562118716426</v>
      </c>
      <c r="C27" s="23">
        <f>IF((Ni*((Beta1*Mi-(Beta1*Psi)/Theta)-1)^2-4*(Ni*Beta1*Mi)/Theta)&gt;0, 0, -SQRT(-(Ni*((Beta1*Mi-(Beta1*Psi)/Theta)-1)^2-4*(Ni*Beta1*Mi)/Theta))/2)</f>
        <v>0</v>
      </c>
      <c r="D27" s="6"/>
      <c r="E27" s="26">
        <f t="shared" si="6"/>
        <v>24</v>
      </c>
      <c r="F27" s="27">
        <f t="shared" si="7"/>
        <v>0.99999999999999689</v>
      </c>
      <c r="G27" s="27">
        <f t="shared" si="8"/>
        <v>2000</v>
      </c>
      <c r="H27" s="27">
        <f t="shared" si="9"/>
        <v>2000</v>
      </c>
      <c r="I27" s="27">
        <f t="shared" si="3"/>
        <v>2</v>
      </c>
      <c r="J27" s="27">
        <f t="shared" si="4"/>
        <v>0</v>
      </c>
      <c r="K27" s="28">
        <f t="shared" si="10"/>
        <v>0</v>
      </c>
    </row>
    <row r="28" spans="1:11" ht="13.95" customHeight="1" thickBot="1" x14ac:dyDescent="0.3">
      <c r="A28" s="6"/>
      <c r="B28" s="6"/>
      <c r="C28" s="6"/>
      <c r="D28" s="6"/>
      <c r="E28" s="26">
        <f t="shared" si="6"/>
        <v>25</v>
      </c>
      <c r="F28" s="27">
        <f t="shared" si="7"/>
        <v>0.99999999999999689</v>
      </c>
      <c r="G28" s="27">
        <f t="shared" si="8"/>
        <v>2000</v>
      </c>
      <c r="H28" s="27">
        <f t="shared" si="9"/>
        <v>2000</v>
      </c>
      <c r="I28" s="27">
        <f t="shared" si="3"/>
        <v>2</v>
      </c>
      <c r="J28" s="27">
        <f t="shared" si="4"/>
        <v>0</v>
      </c>
      <c r="K28" s="28">
        <f t="shared" si="10"/>
        <v>0</v>
      </c>
    </row>
    <row r="29" spans="1:11" ht="13.95" customHeight="1" x14ac:dyDescent="0.3">
      <c r="A29" s="32" t="s">
        <v>38</v>
      </c>
      <c r="B29" s="34"/>
      <c r="C29" s="6"/>
      <c r="D29" s="6"/>
      <c r="E29" s="26">
        <f t="shared" si="6"/>
        <v>26</v>
      </c>
      <c r="F29" s="27">
        <f t="shared" si="7"/>
        <v>0.99999999999999689</v>
      </c>
      <c r="G29" s="27">
        <f t="shared" si="8"/>
        <v>2000</v>
      </c>
      <c r="H29" s="27">
        <f t="shared" si="9"/>
        <v>2000</v>
      </c>
      <c r="I29" s="27">
        <f t="shared" si="3"/>
        <v>2</v>
      </c>
      <c r="J29" s="27">
        <f t="shared" si="4"/>
        <v>0</v>
      </c>
      <c r="K29" s="28">
        <f t="shared" si="10"/>
        <v>0</v>
      </c>
    </row>
    <row r="30" spans="1:11" ht="13.95" customHeight="1" x14ac:dyDescent="0.35">
      <c r="A30" s="11" t="s">
        <v>39</v>
      </c>
      <c r="B30" s="24">
        <f>IF(C26=0,ABS(1+B26),SQRT((1+B26)^2+C26^2))</f>
        <v>0.77015621187164252</v>
      </c>
      <c r="C30" s="6"/>
      <c r="D30" s="6"/>
      <c r="E30" s="26">
        <f t="shared" si="6"/>
        <v>27</v>
      </c>
      <c r="F30" s="27">
        <f t="shared" si="7"/>
        <v>0.99999999999999689</v>
      </c>
      <c r="G30" s="27">
        <f t="shared" si="8"/>
        <v>2000</v>
      </c>
      <c r="H30" s="27">
        <f t="shared" si="9"/>
        <v>2000</v>
      </c>
      <c r="I30" s="27">
        <f t="shared" si="3"/>
        <v>2</v>
      </c>
      <c r="J30" s="27">
        <f t="shared" si="4"/>
        <v>0</v>
      </c>
      <c r="K30" s="28">
        <f t="shared" si="10"/>
        <v>0</v>
      </c>
    </row>
    <row r="31" spans="1:11" ht="13.95" customHeight="1" thickBot="1" x14ac:dyDescent="0.4">
      <c r="A31" s="14" t="s">
        <v>40</v>
      </c>
      <c r="B31" s="25">
        <f>IF(B27=0,ABS(1+B27),SQRT((1+B27)^2+C27^2))</f>
        <v>0.1298437881283574</v>
      </c>
      <c r="C31" s="6"/>
      <c r="D31" s="6"/>
      <c r="E31" s="26">
        <f t="shared" si="6"/>
        <v>28</v>
      </c>
      <c r="F31" s="27">
        <f t="shared" si="7"/>
        <v>0.99999999999999689</v>
      </c>
      <c r="G31" s="27">
        <f t="shared" si="8"/>
        <v>2000</v>
      </c>
      <c r="H31" s="27">
        <f t="shared" si="9"/>
        <v>2000</v>
      </c>
      <c r="I31" s="27">
        <f t="shared" si="3"/>
        <v>2</v>
      </c>
      <c r="J31" s="27">
        <f t="shared" si="4"/>
        <v>0</v>
      </c>
      <c r="K31" s="28">
        <f t="shared" si="10"/>
        <v>0</v>
      </c>
    </row>
    <row r="32" spans="1:11" ht="13.95" customHeight="1" x14ac:dyDescent="0.25">
      <c r="A32" s="6"/>
      <c r="B32" s="6"/>
      <c r="C32" s="6"/>
      <c r="D32" s="6"/>
      <c r="E32" s="26">
        <f t="shared" si="6"/>
        <v>29</v>
      </c>
      <c r="F32" s="27">
        <f t="shared" si="7"/>
        <v>0.99999999999999689</v>
      </c>
      <c r="G32" s="27">
        <f t="shared" si="8"/>
        <v>2000</v>
      </c>
      <c r="H32" s="27">
        <f t="shared" si="9"/>
        <v>2000</v>
      </c>
      <c r="I32" s="27">
        <f t="shared" si="3"/>
        <v>2</v>
      </c>
      <c r="J32" s="27">
        <f t="shared" si="4"/>
        <v>0</v>
      </c>
      <c r="K32" s="28">
        <f t="shared" si="10"/>
        <v>0</v>
      </c>
    </row>
    <row r="33" spans="1:11" ht="13.95" customHeight="1" thickBot="1" x14ac:dyDescent="0.3">
      <c r="A33" s="6"/>
      <c r="B33" s="6"/>
      <c r="C33" s="6"/>
      <c r="D33" s="6"/>
      <c r="E33" s="29">
        <f t="shared" si="6"/>
        <v>30</v>
      </c>
      <c r="F33" s="30">
        <f t="shared" si="7"/>
        <v>0.99999999999999689</v>
      </c>
      <c r="G33" s="30">
        <f t="shared" si="8"/>
        <v>2000</v>
      </c>
      <c r="H33" s="30">
        <f t="shared" si="9"/>
        <v>2000</v>
      </c>
      <c r="I33" s="30">
        <f t="shared" si="3"/>
        <v>2</v>
      </c>
      <c r="J33" s="30">
        <f t="shared" si="4"/>
        <v>0</v>
      </c>
      <c r="K33" s="31">
        <f t="shared" si="10"/>
        <v>0</v>
      </c>
    </row>
    <row r="34" spans="1:11" ht="13.95" customHeight="1" x14ac:dyDescent="0.25">
      <c r="A34" s="6"/>
      <c r="B34" s="6"/>
      <c r="C34" s="6"/>
    </row>
    <row r="35" spans="1:11" ht="13.95" customHeight="1" x14ac:dyDescent="0.25">
      <c r="A35" s="6"/>
      <c r="B35" s="6"/>
      <c r="C35" s="6"/>
    </row>
    <row r="36" spans="1:11" ht="13.95" customHeight="1" x14ac:dyDescent="0.25">
      <c r="A36" s="6"/>
      <c r="B36" s="6"/>
      <c r="C36" s="6"/>
    </row>
    <row r="37" spans="1:11" ht="13.95" customHeight="1" x14ac:dyDescent="0.25">
      <c r="C37" s="5" t="s">
        <v>0</v>
      </c>
    </row>
    <row r="38" spans="1:11" ht="13.95" customHeight="1" x14ac:dyDescent="0.25"/>
    <row r="39" spans="1:11" ht="13.95" customHeight="1" x14ac:dyDescent="0.25"/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1"/>
  <sheetViews>
    <sheetView workbookViewId="0">
      <selection activeCell="E10" sqref="E10"/>
    </sheetView>
  </sheetViews>
  <sheetFormatPr baseColWidth="10" defaultRowHeight="13.2" x14ac:dyDescent="0.25"/>
  <sheetData>
    <row r="11" spans="5:5" x14ac:dyDescent="0.25">
      <c r="E11" t="s">
        <v>0</v>
      </c>
    </row>
  </sheetData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19</vt:i4>
      </vt:variant>
    </vt:vector>
  </HeadingPairs>
  <TitlesOfParts>
    <vt:vector size="22" baseType="lpstr">
      <vt:lpstr>Hoja1</vt:lpstr>
      <vt:lpstr>Hoja2</vt:lpstr>
      <vt:lpstr>Hoja3</vt:lpstr>
      <vt:lpstr>Beta</vt:lpstr>
      <vt:lpstr>Beta0_0</vt:lpstr>
      <vt:lpstr>Beta0_1</vt:lpstr>
      <vt:lpstr>Beta1</vt:lpstr>
      <vt:lpstr>Delta</vt:lpstr>
      <vt:lpstr>m_0</vt:lpstr>
      <vt:lpstr>m_1</vt:lpstr>
      <vt:lpstr>Mi</vt:lpstr>
      <vt:lpstr>Ni</vt:lpstr>
      <vt:lpstr>pbar_0</vt:lpstr>
      <vt:lpstr>pbar_1</vt:lpstr>
      <vt:lpstr>Psi</vt:lpstr>
      <vt:lpstr>Theta</vt:lpstr>
      <vt:lpstr>ybar0</vt:lpstr>
      <vt:lpstr>ybar1</vt:lpstr>
      <vt:lpstr>ypot_0</vt:lpstr>
      <vt:lpstr>ypot_1</vt:lpstr>
      <vt:lpstr>ypot0</vt:lpstr>
      <vt:lpstr>ypot1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yo</cp:lastModifiedBy>
  <dcterms:created xsi:type="dcterms:W3CDTF">2009-07-04T07:41:09Z</dcterms:created>
  <dcterms:modified xsi:type="dcterms:W3CDTF">2019-12-20T05:37:02Z</dcterms:modified>
</cp:coreProperties>
</file>